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showInkAnnotation="0" updateLinks="never" codeName="ThisWorkbook" autoCompressPictures="0"/>
  <mc:AlternateContent xmlns:mc="http://schemas.openxmlformats.org/markup-compatibility/2006">
    <mc:Choice Requires="x15">
      <x15ac:absPath xmlns:x15ac="http://schemas.microsoft.com/office/spreadsheetml/2010/11/ac" url="https://eegovg01.sharepoint.com/sites/shveits_KUM/Shared Documents/Aruanded/Hüvitistaotlus 01.07.2025-31.12.2025/"/>
    </mc:Choice>
  </mc:AlternateContent>
  <xr:revisionPtr revIDLastSave="1440" documentId="8_{B1ADDDD8-DC08-47EC-9745-BBAF7491AD90}" xr6:coauthVersionLast="47" xr6:coauthVersionMax="47" xr10:uidLastSave="{C3CD8B1D-C2D1-4D48-AAB9-3295F70CF5FE}"/>
  <bookViews>
    <workbookView xWindow="15" yWindow="15" windowWidth="28770" windowHeight="15090" tabRatio="597" activeTab="1" xr2:uid="{00000000-000D-0000-FFFF-FFFF00000000}"/>
  </bookViews>
  <sheets>
    <sheet name="Reimbursement Request" sheetId="2" r:id="rId1"/>
    <sheet name="Financial Progress" sheetId="3" r:id="rId2"/>
    <sheet name="Operational Progress " sheetId="17" r:id="rId3"/>
    <sheet name="Programme Characteristics" sheetId="21" r:id="rId4"/>
    <sheet name="Procurement plan" sheetId="12" r:id="rId5"/>
    <sheet name="E-billing information" sheetId="20" r:id="rId6"/>
  </sheets>
  <definedNames>
    <definedName name="_xlnm._FilterDatabase" localSheetId="1" hidden="1">'Financial Progress'!$A$1:$BX$1</definedName>
    <definedName name="_Ref10720987" localSheetId="3">'Programme Characteristics'!$D$21</definedName>
    <definedName name="_Ref10721025" localSheetId="3">'Programme Characteristics'!$E$25</definedName>
    <definedName name="_Ref10721044" localSheetId="3">'Programme Characteristics'!$E$29</definedName>
    <definedName name="_Ref10721048" localSheetId="3">'Programme Characteristics'!$E$26</definedName>
    <definedName name="_Ref10725977" localSheetId="3">'Programme Characteristics'!#REF!</definedName>
    <definedName name="_Ref8906408" localSheetId="3">'Programme Characteristics'!$E$34</definedName>
    <definedName name="_Toc244570802" localSheetId="0">'Reimbursement Request'!#REF!</definedName>
    <definedName name="_xlnm.Print_Area" localSheetId="1">'Financial Progress'!$A$2:$BS$50</definedName>
    <definedName name="_xlnm.Print_Area" localSheetId="4">'Procurement plan'!$A$1:$S$23</definedName>
    <definedName name="_xlnm.Print_Area" localSheetId="3">'Programme Characteristics'!$A$3:$V$13</definedName>
    <definedName name="_xlnm.Print_Area" localSheetId="0">'Reimbursement Request'!$A$1:$I$75</definedName>
    <definedName name="Z_18716E43_88F1_44DC_AE73_ADDC61118D9F_.wvu.Cols" localSheetId="1" hidden="1">'Financial Progress'!$BL:$BL,'Financial Progress'!#REF!</definedName>
    <definedName name="Z_18716E43_88F1_44DC_AE73_ADDC61118D9F_.wvu.Cols" localSheetId="0" hidden="1">'Reimbursement Request'!$F:$I</definedName>
    <definedName name="Z_18716E43_88F1_44DC_AE73_ADDC61118D9F_.wvu.Rows" localSheetId="0" hidden="1">'Reimbursement Request'!#REF!,'Reimbursement Request'!$28:$44</definedName>
  </definedNames>
  <calcPr calcId="191028"/>
  <customWorkbookViews>
    <customWorkbookView name="taisiv - Personal View" guid="{18716E43-88F1-44DC-AE73-ADDC61118D9F}" mergeInterval="0" personalView="1" maximized="1" xWindow="1" yWindow="1" windowWidth="1280" windowHeight="791"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3" l="1"/>
  <c r="J37" i="3"/>
  <c r="J35" i="3" s="1"/>
  <c r="J28" i="3"/>
  <c r="J24" i="3" s="1"/>
  <c r="J18" i="3"/>
  <c r="J16" i="3" l="1"/>
  <c r="J11" i="3"/>
  <c r="J10" i="3" s="1"/>
  <c r="O15" i="12" l="1"/>
  <c r="O16" i="12"/>
  <c r="O17" i="12"/>
  <c r="O14" i="12"/>
  <c r="M14" i="12"/>
  <c r="M15" i="12"/>
  <c r="M16" i="12"/>
  <c r="M17" i="12"/>
  <c r="O11" i="12"/>
  <c r="A25" i="17"/>
  <c r="M21" i="12"/>
  <c r="M20" i="12"/>
  <c r="BJ25" i="3"/>
  <c r="B10" i="21"/>
  <c r="F9" i="3"/>
  <c r="C10" i="3" l="1"/>
  <c r="M10" i="12" l="1"/>
  <c r="M11" i="12"/>
  <c r="M12" i="12"/>
  <c r="M13" i="12"/>
  <c r="M18" i="12"/>
  <c r="M19" i="12"/>
  <c r="M9" i="12"/>
  <c r="F29" i="3" l="1"/>
  <c r="F16" i="3"/>
  <c r="F28" i="3"/>
  <c r="F37" i="3"/>
  <c r="F35" i="3" s="1"/>
  <c r="F11" i="3"/>
  <c r="F10" i="3" s="1"/>
  <c r="G10" i="3" l="1"/>
  <c r="I10" i="3"/>
  <c r="F24" i="3"/>
  <c r="A20" i="20"/>
  <c r="A19" i="20"/>
  <c r="A18" i="20"/>
  <c r="A17" i="20"/>
  <c r="A16" i="20"/>
  <c r="BJ19" i="3" l="1"/>
  <c r="BJ21" i="3"/>
  <c r="BK21" i="3" s="1"/>
  <c r="BJ22" i="3"/>
  <c r="BL22" i="3" s="1"/>
  <c r="BJ20" i="3"/>
  <c r="BK20" i="3" s="1"/>
  <c r="A41" i="17"/>
  <c r="A34" i="17"/>
  <c r="BK22" i="3" l="1"/>
  <c r="BL21" i="3"/>
  <c r="BL20" i="3"/>
  <c r="C35" i="3" l="1"/>
  <c r="C29" i="3"/>
  <c r="A15" i="17"/>
  <c r="F10" i="2" l="1"/>
  <c r="C10" i="2"/>
  <c r="BF35" i="3"/>
  <c r="BF29" i="3"/>
  <c r="BF24" i="3"/>
  <c r="BF16" i="3"/>
  <c r="BF10" i="3"/>
  <c r="BB35" i="3"/>
  <c r="BB29" i="3"/>
  <c r="BB24" i="3"/>
  <c r="BB16" i="3"/>
  <c r="BB10" i="3"/>
  <c r="AX35" i="3"/>
  <c r="AX29" i="3"/>
  <c r="AX24" i="3"/>
  <c r="AX16" i="3"/>
  <c r="AX10" i="3"/>
  <c r="AT35" i="3"/>
  <c r="AT29" i="3"/>
  <c r="AT24" i="3"/>
  <c r="AT16" i="3"/>
  <c r="AT10" i="3"/>
  <c r="AP35" i="3"/>
  <c r="AP29" i="3"/>
  <c r="AP24" i="3"/>
  <c r="AP16" i="3"/>
  <c r="AP10" i="3"/>
  <c r="AL35" i="3"/>
  <c r="AL29" i="3"/>
  <c r="AL24" i="3"/>
  <c r="AL16" i="3"/>
  <c r="AL10" i="3"/>
  <c r="AH35" i="3"/>
  <c r="AH29" i="3"/>
  <c r="AH24" i="3"/>
  <c r="AH16" i="3"/>
  <c r="AH10" i="3"/>
  <c r="AD35" i="3"/>
  <c r="AD29" i="3"/>
  <c r="AD24" i="3"/>
  <c r="AD16" i="3"/>
  <c r="AD10" i="3"/>
  <c r="Z35" i="3"/>
  <c r="Z29" i="3"/>
  <c r="Z24" i="3"/>
  <c r="Z16" i="3"/>
  <c r="Z10" i="3"/>
  <c r="V35" i="3"/>
  <c r="V29" i="3"/>
  <c r="V24" i="3"/>
  <c r="V16" i="3"/>
  <c r="V10" i="3"/>
  <c r="R35" i="3"/>
  <c r="R29" i="3"/>
  <c r="R24" i="3"/>
  <c r="R16" i="3"/>
  <c r="R10" i="3"/>
  <c r="N35" i="3"/>
  <c r="N29" i="3"/>
  <c r="N24" i="3"/>
  <c r="N16" i="3"/>
  <c r="N10" i="3"/>
  <c r="A6" i="17"/>
  <c r="C16" i="3"/>
  <c r="B9" i="3"/>
  <c r="J39" i="3" l="1"/>
  <c r="E35" i="3"/>
  <c r="M35" i="3"/>
  <c r="C20" i="20" s="1"/>
  <c r="O35" i="3"/>
  <c r="U35" i="3"/>
  <c r="W35" i="3"/>
  <c r="AC35" i="3"/>
  <c r="AE35" i="3"/>
  <c r="AK35" i="3"/>
  <c r="AM35" i="3"/>
  <c r="AS35" i="3"/>
  <c r="AU35" i="3"/>
  <c r="BA35" i="3"/>
  <c r="BC35" i="3"/>
  <c r="BI35" i="3"/>
  <c r="BJ36" i="3"/>
  <c r="BK36" i="3" s="1"/>
  <c r="BJ37" i="3"/>
  <c r="BK37" i="3" s="1"/>
  <c r="BJ38" i="3"/>
  <c r="BL38" i="3" s="1"/>
  <c r="E29" i="3"/>
  <c r="C24" i="3"/>
  <c r="E16" i="3"/>
  <c r="C10" i="21" s="1"/>
  <c r="E10" i="3"/>
  <c r="C9" i="21" s="1"/>
  <c r="C15" i="2"/>
  <c r="BJ31" i="3"/>
  <c r="BL31" i="3" s="1"/>
  <c r="BJ18" i="3"/>
  <c r="BK18" i="3" s="1"/>
  <c r="BJ26" i="3"/>
  <c r="BL26" i="3" s="1"/>
  <c r="E24" i="3" l="1"/>
  <c r="E39" i="3" s="1"/>
  <c r="C39" i="3"/>
  <c r="BG35" i="3"/>
  <c r="BH35" i="3" s="1"/>
  <c r="BL36" i="3"/>
  <c r="AQ35" i="3"/>
  <c r="AR35" i="3" s="1"/>
  <c r="AI35" i="3"/>
  <c r="AJ35" i="3" s="1"/>
  <c r="K35" i="3"/>
  <c r="L35" i="3" s="1"/>
  <c r="BK38" i="3"/>
  <c r="AY35" i="3"/>
  <c r="AZ35" i="3" s="1"/>
  <c r="AA35" i="3"/>
  <c r="AB35" i="3" s="1"/>
  <c r="S35" i="3"/>
  <c r="T35" i="3" s="1"/>
  <c r="BL37" i="3"/>
  <c r="BE35" i="3"/>
  <c r="BD35" i="3" s="1"/>
  <c r="AW35" i="3"/>
  <c r="AV35" i="3" s="1"/>
  <c r="AO35" i="3"/>
  <c r="AN35" i="3" s="1"/>
  <c r="AG35" i="3"/>
  <c r="AF35" i="3" s="1"/>
  <c r="Y35" i="3"/>
  <c r="X35" i="3" s="1"/>
  <c r="Q35" i="3"/>
  <c r="P35" i="3" s="1"/>
  <c r="BJ35" i="3"/>
  <c r="BK35" i="3" s="1"/>
  <c r="BK31" i="3"/>
  <c r="BL18" i="3"/>
  <c r="BK26" i="3"/>
  <c r="BJ34" i="3"/>
  <c r="BL34" i="3" s="1"/>
  <c r="BJ33" i="3"/>
  <c r="BL33" i="3" s="1"/>
  <c r="BJ32" i="3"/>
  <c r="BK32" i="3" s="1"/>
  <c r="BJ30" i="3"/>
  <c r="BL30" i="3" s="1"/>
  <c r="BJ28" i="3"/>
  <c r="BL28" i="3" s="1"/>
  <c r="BJ27" i="3"/>
  <c r="BL27" i="3" s="1"/>
  <c r="BK25" i="3"/>
  <c r="BJ23" i="3"/>
  <c r="BL23" i="3" s="1"/>
  <c r="BK19" i="3"/>
  <c r="BJ17" i="3"/>
  <c r="BI29" i="3"/>
  <c r="BG24" i="3"/>
  <c r="BI16" i="3"/>
  <c r="BG10" i="3"/>
  <c r="BC29" i="3"/>
  <c r="BE24" i="3"/>
  <c r="BC16" i="3"/>
  <c r="BC10" i="3"/>
  <c r="BA29" i="3"/>
  <c r="AY24" i="3"/>
  <c r="BA16" i="3"/>
  <c r="BA10" i="3"/>
  <c r="AU29" i="3"/>
  <c r="AW24" i="3"/>
  <c r="AW10" i="3"/>
  <c r="AS29" i="3"/>
  <c r="AS24" i="3"/>
  <c r="AS16" i="3"/>
  <c r="AS10" i="3"/>
  <c r="AM29" i="3"/>
  <c r="AO24" i="3"/>
  <c r="AM16" i="3"/>
  <c r="AO10" i="3"/>
  <c r="AI29" i="3"/>
  <c r="AK24" i="3"/>
  <c r="AI16" i="3"/>
  <c r="AK10" i="3"/>
  <c r="AG29" i="3"/>
  <c r="AG24" i="3"/>
  <c r="AE16" i="3"/>
  <c r="AG10" i="3"/>
  <c r="AC29" i="3"/>
  <c r="AC24" i="3"/>
  <c r="AC16" i="3"/>
  <c r="AC10" i="3"/>
  <c r="Y29" i="3"/>
  <c r="W24" i="3"/>
  <c r="W16" i="3"/>
  <c r="Y10" i="3"/>
  <c r="U29" i="3"/>
  <c r="U24" i="3"/>
  <c r="U16" i="3"/>
  <c r="U10" i="3"/>
  <c r="O29" i="3"/>
  <c r="Q24" i="3"/>
  <c r="O16" i="3"/>
  <c r="O10" i="3"/>
  <c r="K29" i="3"/>
  <c r="K16" i="3"/>
  <c r="M10" i="3"/>
  <c r="C16" i="20" s="1"/>
  <c r="AA16" i="3"/>
  <c r="C7" i="3"/>
  <c r="AX7" i="3" s="1"/>
  <c r="E20" i="2"/>
  <c r="B11" i="21"/>
  <c r="B12" i="21"/>
  <c r="B13" i="21"/>
  <c r="E19" i="2"/>
  <c r="E21" i="2"/>
  <c r="E18" i="2"/>
  <c r="I24" i="3"/>
  <c r="G29" i="3"/>
  <c r="I16" i="3"/>
  <c r="A3" i="2"/>
  <c r="A2" i="2"/>
  <c r="A1" i="21"/>
  <c r="C7" i="20"/>
  <c r="A1" i="12"/>
  <c r="A1" i="3"/>
  <c r="A1" i="17"/>
  <c r="B24" i="2"/>
  <c r="B26" i="2" l="1"/>
  <c r="F26" i="2" s="1"/>
  <c r="F25" i="2"/>
  <c r="A2" i="21"/>
  <c r="BL35" i="3"/>
  <c r="AA10" i="3"/>
  <c r="AB10" i="3" s="1"/>
  <c r="AY16" i="3"/>
  <c r="AZ16" i="3" s="1"/>
  <c r="AK16" i="3"/>
  <c r="AJ16" i="3" s="1"/>
  <c r="BE10" i="3"/>
  <c r="BD10" i="3" s="1"/>
  <c r="AO16" i="3"/>
  <c r="AN16" i="3" s="1"/>
  <c r="AQ29" i="3"/>
  <c r="AR29" i="3" s="1"/>
  <c r="AE10" i="3"/>
  <c r="AF10" i="3" s="1"/>
  <c r="BG29" i="3"/>
  <c r="BH29" i="3" s="1"/>
  <c r="AQ16" i="3"/>
  <c r="AR16" i="3" s="1"/>
  <c r="AI10" i="3"/>
  <c r="AJ10" i="3" s="1"/>
  <c r="AU10" i="3"/>
  <c r="AV10" i="3" s="1"/>
  <c r="AE29" i="3"/>
  <c r="AF29" i="3" s="1"/>
  <c r="W10" i="3"/>
  <c r="X10" i="3" s="1"/>
  <c r="AY10" i="3"/>
  <c r="AZ10" i="3" s="1"/>
  <c r="Y16" i="3"/>
  <c r="X16" i="3" s="1"/>
  <c r="S10" i="3"/>
  <c r="T10" i="3" s="1"/>
  <c r="Q10" i="3"/>
  <c r="P10" i="3" s="1"/>
  <c r="AM10" i="3"/>
  <c r="AN10" i="3" s="1"/>
  <c r="AY29" i="3"/>
  <c r="AZ29" i="3" s="1"/>
  <c r="AG16" i="3"/>
  <c r="AF16" i="3" s="1"/>
  <c r="BI24" i="3"/>
  <c r="BH24" i="3" s="1"/>
  <c r="BI10" i="3"/>
  <c r="AU24" i="3"/>
  <c r="AV24" i="3" s="1"/>
  <c r="BC24" i="3"/>
  <c r="BD24" i="3" s="1"/>
  <c r="BK28" i="3"/>
  <c r="AE24" i="3"/>
  <c r="AF24" i="3" s="1"/>
  <c r="Q29" i="3"/>
  <c r="P29" i="3" s="1"/>
  <c r="AA29" i="3"/>
  <c r="AB29" i="3" s="1"/>
  <c r="S29" i="3"/>
  <c r="T29" i="3" s="1"/>
  <c r="AI24" i="3"/>
  <c r="AJ24" i="3" s="1"/>
  <c r="W29" i="3"/>
  <c r="X29" i="3" s="1"/>
  <c r="AQ24" i="3"/>
  <c r="AR24" i="3" s="1"/>
  <c r="AM24" i="3"/>
  <c r="AN24" i="3" s="1"/>
  <c r="AC39" i="3"/>
  <c r="AK29" i="3"/>
  <c r="AJ29" i="3" s="1"/>
  <c r="O24" i="3"/>
  <c r="P24" i="3" s="1"/>
  <c r="AQ10" i="3"/>
  <c r="AR10" i="3" s="1"/>
  <c r="BG16" i="3"/>
  <c r="BH16" i="3" s="1"/>
  <c r="C13" i="21"/>
  <c r="I29" i="3"/>
  <c r="M29" i="3"/>
  <c r="BK27" i="3"/>
  <c r="M16" i="3"/>
  <c r="C17" i="20" s="1"/>
  <c r="AB16" i="3"/>
  <c r="BA24" i="3"/>
  <c r="AZ24" i="3" s="1"/>
  <c r="AA24" i="3"/>
  <c r="AB24" i="3" s="1"/>
  <c r="S24" i="3"/>
  <c r="T24" i="3" s="1"/>
  <c r="A2" i="3"/>
  <c r="A2" i="12"/>
  <c r="A2" i="17"/>
  <c r="K10" i="3"/>
  <c r="AT39" i="3"/>
  <c r="R7" i="3"/>
  <c r="BL25" i="3"/>
  <c r="AD39" i="3"/>
  <c r="AP39" i="3"/>
  <c r="AD7" i="3"/>
  <c r="Z39" i="3"/>
  <c r="BF39" i="3"/>
  <c r="BJ24" i="3"/>
  <c r="BL24" i="3" s="1"/>
  <c r="F7" i="3"/>
  <c r="AP7" i="3"/>
  <c r="BK23" i="3"/>
  <c r="BJ7" i="3"/>
  <c r="N7" i="3"/>
  <c r="BF7" i="3"/>
  <c r="AT7" i="3"/>
  <c r="AL7" i="3"/>
  <c r="C11" i="21"/>
  <c r="AO29" i="3"/>
  <c r="AN29" i="3" s="1"/>
  <c r="BE29" i="3"/>
  <c r="BD29" i="3" s="1"/>
  <c r="BK33" i="3"/>
  <c r="BB39" i="3"/>
  <c r="AL39" i="3"/>
  <c r="AW29" i="3"/>
  <c r="AV29" i="3" s="1"/>
  <c r="BJ29" i="3"/>
  <c r="BK29" i="3" s="1"/>
  <c r="BK34" i="3"/>
  <c r="R39" i="3"/>
  <c r="Q16" i="3"/>
  <c r="P16" i="3" s="1"/>
  <c r="AW16" i="3"/>
  <c r="BJ16" i="3"/>
  <c r="BL32" i="3"/>
  <c r="J7" i="3"/>
  <c r="BB7" i="3"/>
  <c r="AU16" i="3"/>
  <c r="BE16" i="3"/>
  <c r="BD16" i="3" s="1"/>
  <c r="G16" i="3"/>
  <c r="Z7" i="3"/>
  <c r="AH39" i="3"/>
  <c r="V39" i="3"/>
  <c r="B12" i="2"/>
  <c r="S16" i="3"/>
  <c r="N39" i="3"/>
  <c r="K24" i="3"/>
  <c r="M24" i="3"/>
  <c r="C18" i="20" s="1"/>
  <c r="BL17" i="3"/>
  <c r="BL19" i="3"/>
  <c r="BK30" i="3"/>
  <c r="AH7" i="3"/>
  <c r="V7" i="3"/>
  <c r="AX39" i="3"/>
  <c r="BK17" i="3"/>
  <c r="Y24" i="3"/>
  <c r="X24" i="3" s="1"/>
  <c r="G24" i="3"/>
  <c r="C12" i="21"/>
  <c r="AS39" i="3"/>
  <c r="L29" i="3" l="1"/>
  <c r="C19" i="20"/>
  <c r="L10" i="3"/>
  <c r="K39" i="3"/>
  <c r="L16" i="3"/>
  <c r="M39" i="3"/>
  <c r="C14" i="20" s="1"/>
  <c r="BL16" i="3"/>
  <c r="H29" i="3"/>
  <c r="D14" i="2"/>
  <c r="BM29" i="3"/>
  <c r="BM24" i="3"/>
  <c r="H16" i="3"/>
  <c r="BM16" i="3"/>
  <c r="D39" i="3"/>
  <c r="AB39" i="3"/>
  <c r="BA39" i="3"/>
  <c r="BI39" i="3"/>
  <c r="BH10" i="3"/>
  <c r="BH39" i="3" s="1"/>
  <c r="AW39" i="3"/>
  <c r="AG39" i="3"/>
  <c r="AK39" i="3"/>
  <c r="W39" i="3"/>
  <c r="U39" i="3"/>
  <c r="BN24" i="3"/>
  <c r="BP24" i="3" s="1"/>
  <c r="Y39" i="3"/>
  <c r="AM39" i="3"/>
  <c r="O39" i="3"/>
  <c r="BC39" i="3"/>
  <c r="AY39" i="3"/>
  <c r="AZ39" i="3"/>
  <c r="Q39" i="3"/>
  <c r="AR39" i="3"/>
  <c r="AO39" i="3"/>
  <c r="AA39" i="3"/>
  <c r="BG39" i="3"/>
  <c r="AN39" i="3"/>
  <c r="BN16" i="3"/>
  <c r="BP16" i="3" s="1"/>
  <c r="AI39" i="3"/>
  <c r="BL29" i="3"/>
  <c r="AE39" i="3"/>
  <c r="P39" i="3"/>
  <c r="AF39" i="3"/>
  <c r="BK24" i="3"/>
  <c r="X39" i="3"/>
  <c r="AQ39" i="3"/>
  <c r="BD39" i="3"/>
  <c r="BE39" i="3"/>
  <c r="BN29" i="3"/>
  <c r="BK16" i="3"/>
  <c r="AV16" i="3"/>
  <c r="AV39" i="3" s="1"/>
  <c r="AU39" i="3"/>
  <c r="S39" i="3"/>
  <c r="T16" i="3"/>
  <c r="T39" i="3" s="1"/>
  <c r="H24" i="3"/>
  <c r="L24" i="3"/>
  <c r="L39" i="3" l="1"/>
  <c r="BO24" i="3"/>
  <c r="AJ39" i="3"/>
  <c r="BO16" i="3"/>
  <c r="BO29" i="3"/>
  <c r="BP29" i="3"/>
  <c r="F39" i="3" l="1"/>
  <c r="BJ14" i="3"/>
  <c r="BK14" i="3" s="1"/>
  <c r="BJ12" i="3"/>
  <c r="BL12" i="3" s="1"/>
  <c r="BJ15" i="3"/>
  <c r="BL15" i="3" s="1"/>
  <c r="BJ13" i="3"/>
  <c r="BL13" i="3" s="1"/>
  <c r="BJ11" i="3"/>
  <c r="BK15" i="3" l="1"/>
  <c r="BK13" i="3"/>
  <c r="BJ10" i="3"/>
  <c r="BK11" i="3"/>
  <c r="BL14" i="3"/>
  <c r="BK12" i="3"/>
  <c r="BL11" i="3"/>
  <c r="BM10" i="3" l="1"/>
  <c r="BL10" i="3"/>
  <c r="BJ39" i="3"/>
  <c r="BK39" i="3" s="1"/>
  <c r="BK10" i="3"/>
  <c r="BN10" i="3"/>
  <c r="H10" i="3"/>
  <c r="BL39" i="3" l="1"/>
  <c r="BO10" i="3"/>
  <c r="BP10" i="3"/>
  <c r="B18" i="2"/>
  <c r="G35" i="3"/>
  <c r="G39" i="3" s="1"/>
  <c r="I35" i="3"/>
  <c r="BN35" i="3" l="1"/>
  <c r="BO35" i="3" s="1"/>
  <c r="I39" i="3"/>
  <c r="F18" i="2"/>
  <c r="BM35" i="3"/>
  <c r="BM39" i="3" s="1"/>
  <c r="H35" i="3"/>
  <c r="F21" i="2" l="1"/>
  <c r="B27" i="2" s="1"/>
  <c r="B28" i="2" s="1"/>
  <c r="F28" i="2" s="1"/>
  <c r="H39" i="3"/>
  <c r="F19" i="2" s="1"/>
  <c r="B19" i="2" s="1"/>
  <c r="B21" i="2" s="1"/>
  <c r="BP35" i="3"/>
  <c r="BN39" i="3"/>
  <c r="I14" i="2" s="1"/>
  <c r="BO39" i="3" l="1"/>
  <c r="BP39" i="3"/>
  <c r="F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Krajnik Thomas EDA KRS</author>
    <author>Wey Paula SECO</author>
  </authors>
  <commentList>
    <comment ref="A4" authorId="0" shapeId="0" xr:uid="{30855672-1584-4023-88D7-C03A1C3A0EC3}">
      <text>
        <r>
          <rPr>
            <sz val="9"/>
            <color indexed="81"/>
            <rFont val="Tahoma"/>
            <family val="2"/>
          </rPr>
          <t xml:space="preserve">
- Please fill out first the green fields in this sheet "Reimbursement Request" and only afterwards continue with the "Financial Progress" sheet and the other sheets
- Indicate the number of the Reimbursement Request to get the data from the respective Reporting Period in the "Financial Progress" Sheet
- In case of the last reimbursement request to be submitted to Switzerland, change the title to "Final Reimbursement Request"
- Please note the comments with further instructions indicated by the red triangle in the cells
- The sheet is protected without a password, to avoid unintentional deletion of a formula. You can press "unprotect sheet" to edit protected cells. 
- When submitting the Reimbursement Request to Switzerland, please send the signed version (e.g. PDF) as well as the Excel file.  
</t>
        </r>
        <r>
          <rPr>
            <i/>
            <sz val="9"/>
            <color indexed="81"/>
            <rFont val="Tahoma"/>
            <family val="2"/>
          </rPr>
          <t xml:space="preserve">This sheet contains formulas to facilitate the preparation of the Reimbursement Request. It remains the responsibility of the Paying Authority to verify the correct calculations </t>
        </r>
      </text>
    </comment>
    <comment ref="A10" authorId="0" shapeId="0" xr:uid="{5ED66AD4-C691-4E10-ABC3-74473C4A33A9}">
      <text>
        <r>
          <rPr>
            <sz val="9"/>
            <color indexed="81"/>
            <rFont val="Tahoma"/>
            <family val="2"/>
          </rPr>
          <t>please enter start and end date in the sheet "Financial Progress" in the respective column of the Reporting Period</t>
        </r>
      </text>
    </comment>
    <comment ref="A11" authorId="0" shapeId="0" xr:uid="{840D9410-15F1-4650-BFB7-0A8DD757D984}">
      <text>
        <r>
          <rPr>
            <sz val="9"/>
            <color indexed="81"/>
            <rFont val="Tahoma"/>
            <family val="2"/>
          </rPr>
          <t>Select a number between 1-14. According to your selection, the data from respective columns in the sheet "financial progress" Reporting Period will be gathered.</t>
        </r>
      </text>
    </comment>
    <comment ref="A13" authorId="0" shapeId="0" xr:uid="{00000000-0006-0000-0100-000002000000}">
      <text>
        <r>
          <rPr>
            <sz val="9"/>
            <color indexed="81"/>
            <rFont val="Tahoma"/>
            <family val="2"/>
          </rPr>
          <t>Please insert the amount as fixed in the Support Measure Agreement (Art 3 in SMA Template)</t>
        </r>
      </text>
    </comment>
    <comment ref="A15" authorId="0" shapeId="0" xr:uid="{00000000-0006-0000-0100-000004000000}">
      <text>
        <r>
          <rPr>
            <sz val="9"/>
            <color indexed="81"/>
            <rFont val="Tahoma"/>
            <family val="2"/>
          </rPr>
          <t xml:space="preserve">1 CHF = amount in local currency
This is the exchange rate from the sheet "Financial Progress" from the selected Reimbursement Request Number. The rate is defined by the Paying Authority according to Regulations Art 8.4 (i.e exchange rate of Partner State’s national bank effective on the last working day of the reimbursement period.)
</t>
        </r>
      </text>
    </comment>
    <comment ref="B18" authorId="0" shapeId="0" xr:uid="{00000000-0006-0000-0100-000005000000}">
      <text>
        <r>
          <rPr>
            <sz val="9"/>
            <color indexed="81"/>
            <rFont val="Tahoma"/>
            <family val="2"/>
          </rPr>
          <t xml:space="preserve">Value from sheet "Financial Progress". Ensure that the correct Reimbursement Request No is selected above. </t>
        </r>
      </text>
    </comment>
    <comment ref="A20" authorId="0" shapeId="0" xr:uid="{00000000-0006-0000-0100-000006000000}">
      <text>
        <r>
          <rPr>
            <sz val="9"/>
            <color indexed="81"/>
            <rFont val="Tahoma"/>
            <family val="2"/>
          </rPr>
          <t>The deducted amount of the financial correction in CHF should be calculated using the exchange rate applicable to the relevant Reimbursement Request to which the correction is linked. If the amount related to the irregularity was not included in any Reimbursement Request, the relevant exchange rate used in the Irregularity Report (immediate or regular) should be used.
The total amount of deductions shall be entered here manually and further explained in the sheet "financial progress" "Information on deductions related to financial corrections (Art 11.4/3 Regulations)"</t>
        </r>
      </text>
    </comment>
    <comment ref="A31" authorId="1" shapeId="0" xr:uid="{00000000-0006-0000-0100-000007000000}">
      <text>
        <r>
          <rPr>
            <sz val="9"/>
            <color indexed="81"/>
            <rFont val="Arial"/>
            <family val="2"/>
          </rPr>
          <t>As the institutional set-up is country-specific, each partner state may adapt the certifications as appropriate in their specific institutional context and in line with the Regulations (namely Article 8.2).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Krajnik Thomas EDA KRS</author>
    <author>Wey Paula SECO</author>
  </authors>
  <commentList>
    <comment ref="A4" authorId="0" shapeId="0" xr:uid="{D188E6A6-9379-4037-81FC-55C43B27807B}">
      <text>
        <r>
          <rPr>
            <sz val="9"/>
            <color indexed="81"/>
            <rFont val="Arial"/>
            <family val="2"/>
          </rPr>
          <t xml:space="preserve">- Please fill out first the green fields in this sheet "Reimbursement Request" and only afterwards continue with the "Financial Progress" sheet and the other sheets
- Up to 14 Reimbursement Requests reporting periods are integrated in this sheet. Select the No in the "Reimbursement Request" sheet and use hide/unhide function to show the needed columns. 
- Dark grey cells can be left empty, green cells can be filled out.
- Please note the comments with further instructions indicated by the red triangle in the cells
- The sheet is protected without a password, to avoid unintentional deletion of a formula. 
</t>
        </r>
        <r>
          <rPr>
            <i/>
            <sz val="9"/>
            <color indexed="81"/>
            <rFont val="Arial"/>
            <family val="2"/>
          </rPr>
          <t>This sheet contains formulas to facilitate the preparation of the Reimbursement Request. It remains the responsibility of the Paying Authority to verify the correct calculations.</t>
        </r>
      </text>
    </comment>
    <comment ref="H6" authorId="0" shapeId="0" xr:uid="{34B61E24-7641-4C25-8BF1-EE9AEADE06C2}">
      <text>
        <r>
          <rPr>
            <sz val="9"/>
            <color indexed="81"/>
            <rFont val="Tahoma"/>
            <family val="2"/>
          </rPr>
          <t>insert start date of reporting period</t>
        </r>
      </text>
    </comment>
    <comment ref="I6" authorId="0" shapeId="0" xr:uid="{47DE0E83-7AB8-42C1-801C-08EA03A86E9F}">
      <text>
        <r>
          <rPr>
            <sz val="9"/>
            <color indexed="81"/>
            <rFont val="Tahoma"/>
            <family val="2"/>
          </rPr>
          <t>insert end date of reporting period</t>
        </r>
      </text>
    </comment>
    <comment ref="L6" authorId="0" shapeId="0" xr:uid="{00C7A187-7858-44AE-9E27-88D0F8C77090}">
      <text>
        <r>
          <rPr>
            <sz val="9"/>
            <color indexed="81"/>
            <rFont val="Tahoma"/>
            <family val="2"/>
          </rPr>
          <t>insert start date of reporting period</t>
        </r>
      </text>
    </comment>
    <comment ref="M6" authorId="0" shapeId="0" xr:uid="{45C88C62-DF1D-46EF-928F-8D677F2D68E1}">
      <text>
        <r>
          <rPr>
            <sz val="9"/>
            <color indexed="81"/>
            <rFont val="Tahoma"/>
            <family val="2"/>
          </rPr>
          <t>insert end date of reporting period</t>
        </r>
      </text>
    </comment>
    <comment ref="P6" authorId="0" shapeId="0" xr:uid="{E46E228F-4102-428B-8F61-CC409A775C0A}">
      <text>
        <r>
          <rPr>
            <sz val="9"/>
            <color indexed="81"/>
            <rFont val="Tahoma"/>
            <family val="2"/>
          </rPr>
          <t>insert start date of reporting period</t>
        </r>
      </text>
    </comment>
    <comment ref="Q6" authorId="0" shapeId="0" xr:uid="{76AF67B5-2386-4034-A786-6483C51EE853}">
      <text>
        <r>
          <rPr>
            <sz val="9"/>
            <color indexed="81"/>
            <rFont val="Tahoma"/>
            <family val="2"/>
          </rPr>
          <t>insert end date of reporting period</t>
        </r>
      </text>
    </comment>
    <comment ref="T6" authorId="0" shapeId="0" xr:uid="{D43A4FC6-B1F9-4B1E-90BE-95E9760D6E35}">
      <text>
        <r>
          <rPr>
            <sz val="9"/>
            <color indexed="81"/>
            <rFont val="Tahoma"/>
            <family val="2"/>
          </rPr>
          <t>insert start date of reporting period</t>
        </r>
      </text>
    </comment>
    <comment ref="U6" authorId="0" shapeId="0" xr:uid="{2A2B388A-CE44-49E6-8648-C4F8FCADEE81}">
      <text>
        <r>
          <rPr>
            <sz val="9"/>
            <color indexed="81"/>
            <rFont val="Tahoma"/>
            <family val="2"/>
          </rPr>
          <t>insert end date of reporting period</t>
        </r>
      </text>
    </comment>
    <comment ref="X6" authorId="0" shapeId="0" xr:uid="{2FDA57BB-EE80-49AA-A8AD-C9130183C228}">
      <text>
        <r>
          <rPr>
            <sz val="9"/>
            <color indexed="81"/>
            <rFont val="Tahoma"/>
            <family val="2"/>
          </rPr>
          <t>insert start date of reporting period</t>
        </r>
      </text>
    </comment>
    <comment ref="Y6" authorId="0" shapeId="0" xr:uid="{EF1C9C03-82EE-462E-9A33-6A68380BC295}">
      <text>
        <r>
          <rPr>
            <sz val="9"/>
            <color indexed="81"/>
            <rFont val="Tahoma"/>
            <family val="2"/>
          </rPr>
          <t>insert end date of reporting period</t>
        </r>
      </text>
    </comment>
    <comment ref="AB6" authorId="0" shapeId="0" xr:uid="{07810FB3-0114-49C8-9AA2-6CF2BE821249}">
      <text>
        <r>
          <rPr>
            <sz val="9"/>
            <color indexed="81"/>
            <rFont val="Tahoma"/>
            <family val="2"/>
          </rPr>
          <t>insert start date of reporting period</t>
        </r>
      </text>
    </comment>
    <comment ref="AC6" authorId="0" shapeId="0" xr:uid="{6712074E-1765-47B2-8487-525459C5E48A}">
      <text>
        <r>
          <rPr>
            <sz val="9"/>
            <color indexed="81"/>
            <rFont val="Tahoma"/>
            <family val="2"/>
          </rPr>
          <t>insert end date of reporting period</t>
        </r>
      </text>
    </comment>
    <comment ref="AF6" authorId="0" shapeId="0" xr:uid="{456327A5-EB88-429E-B8AC-44E4D18E6089}">
      <text>
        <r>
          <rPr>
            <sz val="9"/>
            <color indexed="81"/>
            <rFont val="Tahoma"/>
            <family val="2"/>
          </rPr>
          <t>insert start date of reporting period</t>
        </r>
      </text>
    </comment>
    <comment ref="AG6" authorId="0" shapeId="0" xr:uid="{91570249-6537-4F95-8FDE-7EC8E2FB8E83}">
      <text>
        <r>
          <rPr>
            <sz val="9"/>
            <color indexed="81"/>
            <rFont val="Tahoma"/>
            <family val="2"/>
          </rPr>
          <t>insert end date of reporting period</t>
        </r>
      </text>
    </comment>
    <comment ref="AJ6" authorId="0" shapeId="0" xr:uid="{67F7B22E-FB77-4345-9F0D-0DAD5357943A}">
      <text>
        <r>
          <rPr>
            <sz val="9"/>
            <color indexed="81"/>
            <rFont val="Tahoma"/>
            <family val="2"/>
          </rPr>
          <t>insert start date of reporting period</t>
        </r>
      </text>
    </comment>
    <comment ref="AK6" authorId="0" shapeId="0" xr:uid="{3000DDEA-DE92-41EC-8F43-A627543A85F9}">
      <text>
        <r>
          <rPr>
            <sz val="9"/>
            <color indexed="81"/>
            <rFont val="Tahoma"/>
            <family val="2"/>
          </rPr>
          <t>insert end date of reporting period</t>
        </r>
      </text>
    </comment>
    <comment ref="AN6" authorId="0" shapeId="0" xr:uid="{0CBB9B25-7ED6-4B62-9EB5-24B43B3EE770}">
      <text>
        <r>
          <rPr>
            <sz val="9"/>
            <color indexed="81"/>
            <rFont val="Tahoma"/>
            <family val="2"/>
          </rPr>
          <t>insert start date of reporting period</t>
        </r>
      </text>
    </comment>
    <comment ref="AO6" authorId="0" shapeId="0" xr:uid="{F068E6FC-CDA8-4A69-BC8C-3A58740FA0A4}">
      <text>
        <r>
          <rPr>
            <sz val="9"/>
            <color indexed="81"/>
            <rFont val="Tahoma"/>
            <family val="2"/>
          </rPr>
          <t>insert end date of reporting period</t>
        </r>
      </text>
    </comment>
    <comment ref="AR6" authorId="0" shapeId="0" xr:uid="{7BC438A2-0E0C-4CFC-BDA1-D2B15F285741}">
      <text>
        <r>
          <rPr>
            <sz val="9"/>
            <color indexed="81"/>
            <rFont val="Tahoma"/>
            <family val="2"/>
          </rPr>
          <t>insert start date of reporting period</t>
        </r>
      </text>
    </comment>
    <comment ref="AS6" authorId="0" shapeId="0" xr:uid="{0BB330B3-0044-4D44-8097-269D5FB8DB2A}">
      <text>
        <r>
          <rPr>
            <sz val="9"/>
            <color indexed="81"/>
            <rFont val="Tahoma"/>
            <family val="2"/>
          </rPr>
          <t>insert end date of reporting period</t>
        </r>
      </text>
    </comment>
    <comment ref="AV6" authorId="0" shapeId="0" xr:uid="{7D785699-BC70-4FE2-9592-56B6CAA25A2B}">
      <text>
        <r>
          <rPr>
            <sz val="9"/>
            <color indexed="81"/>
            <rFont val="Tahoma"/>
            <family val="2"/>
          </rPr>
          <t>insert start date of reporting period</t>
        </r>
      </text>
    </comment>
    <comment ref="AW6" authorId="0" shapeId="0" xr:uid="{F1E435BA-D1C9-46DE-B460-1A71CD68EF8F}">
      <text>
        <r>
          <rPr>
            <sz val="9"/>
            <color indexed="81"/>
            <rFont val="Tahoma"/>
            <family val="2"/>
          </rPr>
          <t>insert end date of reporting period</t>
        </r>
      </text>
    </comment>
    <comment ref="AZ6" authorId="0" shapeId="0" xr:uid="{A7F5AB85-F2A0-4111-B6BF-A2AC8954B9E5}">
      <text>
        <r>
          <rPr>
            <sz val="9"/>
            <color indexed="81"/>
            <rFont val="Tahoma"/>
            <family val="2"/>
          </rPr>
          <t>insert start date of reporting period</t>
        </r>
      </text>
    </comment>
    <comment ref="BA6" authorId="0" shapeId="0" xr:uid="{D2420467-ABC8-4BD0-A12F-81E5CB2309E4}">
      <text>
        <r>
          <rPr>
            <sz val="9"/>
            <color indexed="81"/>
            <rFont val="Tahoma"/>
            <family val="2"/>
          </rPr>
          <t>insert end date of reporting period</t>
        </r>
      </text>
    </comment>
    <comment ref="BD6" authorId="0" shapeId="0" xr:uid="{043F00F9-64DB-4A61-BFAB-05C2C7427977}">
      <text>
        <r>
          <rPr>
            <sz val="9"/>
            <color indexed="81"/>
            <rFont val="Tahoma"/>
            <family val="2"/>
          </rPr>
          <t>insert start date of reporting period</t>
        </r>
      </text>
    </comment>
    <comment ref="BE6" authorId="0" shapeId="0" xr:uid="{6B6439E7-FBBB-4027-A693-77E5D83E88A7}">
      <text>
        <r>
          <rPr>
            <sz val="9"/>
            <color indexed="81"/>
            <rFont val="Tahoma"/>
            <family val="2"/>
          </rPr>
          <t>insert end date of reporting period</t>
        </r>
      </text>
    </comment>
    <comment ref="BH6" authorId="0" shapeId="0" xr:uid="{BEEA6234-2F20-4124-A087-575D30749D85}">
      <text>
        <r>
          <rPr>
            <sz val="9"/>
            <color indexed="81"/>
            <rFont val="Tahoma"/>
            <family val="2"/>
          </rPr>
          <t>insert start date of reporting period</t>
        </r>
      </text>
    </comment>
    <comment ref="BI6" authorId="0" shapeId="0" xr:uid="{3C10ACD5-0577-4A27-92C4-8C677AB6FF09}">
      <text>
        <r>
          <rPr>
            <sz val="9"/>
            <color indexed="81"/>
            <rFont val="Tahoma"/>
            <family val="2"/>
          </rPr>
          <t>insert end date of reporting period</t>
        </r>
      </text>
    </comment>
    <comment ref="A8" authorId="1" shapeId="0" xr:uid="{00000000-0006-0000-0200-000001000000}">
      <text>
        <r>
          <rPr>
            <sz val="9"/>
            <color indexed="81"/>
            <rFont val="Arial"/>
            <family val="2"/>
          </rPr>
          <t>Budget No should follow the same logic as indicated in the template, i.e.
integer Numbers = main budget headings
1.1, 1.2, 1.3 etc = budget items
Please use the same logic when adding additional budget headings / items</t>
        </r>
      </text>
    </comment>
    <comment ref="B8" authorId="0" shapeId="0" xr:uid="{C9F02970-522B-4F41-96A9-3D383FA03D7D}">
      <text>
        <r>
          <rPr>
            <sz val="9"/>
            <color indexed="81"/>
            <rFont val="Arial"/>
            <family val="2"/>
          </rPr>
          <t>Budget items should be listed according to the budget in the Support Measure Agreement. If the budget in the Support Measure Agreement is amended, the budget in all Reimbursement Requests following the amendment shall be adapted accordingly. In case of Programmes, each Programme Component must be a separate budget heading item. The first budget heading is always the Programme Management. 
In case of the Support Measure Preparation Fund, preparation funds for each Support Measure should be listed as a separate budget item. 
In case of the Technical Assistance Fund, budget items to be structured according to the eligible tasks described in Art. 6.5 of the Regulations.</t>
        </r>
      </text>
    </comment>
    <comment ref="BQ8" authorId="1" shapeId="0" xr:uid="{45132B0F-8842-47E6-B6D1-4ECF0F77B08F}">
      <text>
        <r>
          <rPr>
            <sz val="10"/>
            <color indexed="81"/>
            <rFont val="Arial Narrow"/>
            <family val="2"/>
          </rPr>
          <t>Please enter the amount that Switzerland is expected to contribute in the current and the next two calendar years. Please note that the Swiss reimbursements are always postponed by half a year compared to the payments. For the following year, for example, you must enter what Switzerland is expected to reimburse for the expenditures for the second half of the current year and the first semester of the following year.</t>
        </r>
      </text>
    </comment>
    <comment ref="C9" authorId="0" shapeId="0" xr:uid="{00000000-0006-0000-0200-000003000000}">
      <text>
        <r>
          <rPr>
            <sz val="9"/>
            <color indexed="81"/>
            <rFont val="Tahoma"/>
            <family val="2"/>
          </rPr>
          <t>1 CHF = amount in local currency
Please indicate the exchange rate as defined in the Budget of the Support Measure Agreement</t>
        </r>
      </text>
    </comment>
    <comment ref="F9" authorId="0" shapeId="0" xr:uid="{00000000-0006-0000-0200-000004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J9" authorId="0" shapeId="0" xr:uid="{00000000-0006-0000-0200-000005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N9" authorId="0" shapeId="0" xr:uid="{00000000-0006-0000-0200-000006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R9" authorId="0" shapeId="0" xr:uid="{00000000-0006-0000-0200-000007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V9" authorId="0" shapeId="0" xr:uid="{00000000-0006-0000-0200-000008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Z9" authorId="0" shapeId="0" xr:uid="{00000000-0006-0000-0200-000009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D9" authorId="0" shapeId="0" xr:uid="{00000000-0006-0000-0200-00000A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H9" authorId="0" shapeId="0" xr:uid="{00000000-0006-0000-0200-00000B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L9" authorId="0" shapeId="0" xr:uid="{00000000-0006-0000-0200-00000C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P9" authorId="0" shapeId="0" xr:uid="{00000000-0006-0000-0200-00000D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T9" authorId="0" shapeId="0" xr:uid="{00000000-0006-0000-0200-00000E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AX9" authorId="0" shapeId="0" xr:uid="{00000000-0006-0000-0200-00000F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BB9" authorId="0" shapeId="0" xr:uid="{00000000-0006-0000-0200-000010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BF9" authorId="0" shapeId="0" xr:uid="{00000000-0006-0000-0200-000011000000}">
      <text>
        <r>
          <rPr>
            <sz val="9"/>
            <color indexed="81"/>
            <rFont val="Tahoma"/>
            <family val="2"/>
          </rPr>
          <t>1 CHF = amount in local currency
Insert here the exchange rate. The rate is defined by the Paying Authority according to Regulations Art 8.4 (i.e exchange rate of Partner State’s national bank effective on the last working day of the reimbursement period.)</t>
        </r>
      </text>
    </comment>
    <comment ref="D10" authorId="0" shapeId="0" xr:uid="{00000000-0006-0000-0200-000012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16" authorId="0" shapeId="0" xr:uid="{00000000-0006-0000-0200-000013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24" authorId="0" shapeId="0" xr:uid="{00000000-0006-0000-0200-000014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29" authorId="0" shapeId="0" xr:uid="{00000000-0006-0000-0200-000015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 ref="D35" authorId="0" shapeId="0" xr:uid="{00000000-0006-0000-0200-000016000000}">
      <text>
        <r>
          <rPr>
            <sz val="9"/>
            <color indexed="81"/>
            <rFont val="Tahoma"/>
            <family val="2"/>
          </rPr>
          <t xml:space="preserve">Insert here the co-financing rate of Switzerland for this component. In case the co-financing is on the Support Measure Level, insert the same co-financing rate for each component.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Krajnik Thomas EDA KRS</author>
  </authors>
  <commentList>
    <comment ref="A7" authorId="0" shapeId="0" xr:uid="{00000000-0006-0000-0300-000001000000}">
      <text>
        <r>
          <rPr>
            <sz val="9"/>
            <color indexed="81"/>
            <rFont val="Arial"/>
            <family val="2"/>
          </rPr>
          <t xml:space="preserve">Please insert additional activities as needed; relate operational progress to the financial progress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Krajnik Thomas EDA KRS</author>
  </authors>
  <commentList>
    <comment ref="A3" authorId="0" shapeId="0" xr:uid="{00000000-0006-0000-0400-000001000000}">
      <text>
        <r>
          <rPr>
            <sz val="9"/>
            <color indexed="81"/>
            <rFont val="Tahoma"/>
            <family val="2"/>
          </rPr>
          <t>only to be completed and continuously updated for programmes</t>
        </r>
      </text>
    </comment>
    <comment ref="A8" authorId="0" shapeId="0" xr:uid="{00000000-0006-0000-0400-000002000000}">
      <text>
        <r>
          <rPr>
            <sz val="9"/>
            <color indexed="81"/>
            <rFont val="Tahoma"/>
            <family val="2"/>
          </rPr>
          <t xml:space="preserve">PSP / PA is internal number used in the CH Project management system.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Wey Paula SECO</author>
  </authors>
  <commentList>
    <comment ref="A7" authorId="0" shapeId="0" xr:uid="{00000000-0006-0000-0500-000001000000}">
      <text>
        <r>
          <rPr>
            <sz val="11"/>
            <color indexed="81"/>
            <rFont val="Segoe UI"/>
            <family val="2"/>
          </rPr>
          <t xml:space="preserve">Provide an overview over all the procurements related to the SM. In case of Programmes, structure the table according to Programme Components. 
Unless otherwise agreed with Switzerland, only procurments above the threshold of CHF 150 000 must be listed.
Insert a number. For related tenders use the same number and
distinguish them using additional letters. For example, in case of a building renovation, there will be related tenders such as the technical project of the renovation (1a),the supervision of the renovation works (1b) and the renovation works (1c). 
The table is to be gradually updated and completed on a half-yearly basis.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Wey Paula SECO</author>
  </authors>
  <commentList>
    <comment ref="C5" authorId="0" shapeId="0" xr:uid="{00000000-0006-0000-0000-000001000000}">
      <text>
        <r>
          <rPr>
            <sz val="9"/>
            <color indexed="81"/>
            <rFont val="Segoe UI"/>
            <family val="2"/>
          </rPr>
          <t>The Reference Number, the Support Measure Identification Code and the Creditor Number are necessary for the e-billing in Switzerland. They will be provided by the Swiss side and remain the same throughout the implementation period.</t>
        </r>
      </text>
    </comment>
  </commentList>
</comments>
</file>

<file path=xl/sharedStrings.xml><?xml version="1.0" encoding="utf-8"?>
<sst xmlns="http://schemas.openxmlformats.org/spreadsheetml/2006/main" count="687" uniqueCount="374">
  <si>
    <t>Swiss-Estonian Cooperation Programme</t>
  </si>
  <si>
    <t>Instructions</t>
  </si>
  <si>
    <t>Estonia</t>
  </si>
  <si>
    <t>A. Basic information</t>
  </si>
  <si>
    <t>Support Measure Title</t>
  </si>
  <si>
    <t>Supporting Social Inclusion</t>
  </si>
  <si>
    <t>Support Measure Identification Code</t>
  </si>
  <si>
    <t>Šveits.1.01</t>
  </si>
  <si>
    <t>7F-10699.01</t>
  </si>
  <si>
    <t xml:space="preserve">Support Measure duration </t>
  </si>
  <si>
    <t xml:space="preserve">from </t>
  </si>
  <si>
    <t xml:space="preserve">to </t>
  </si>
  <si>
    <t>Name of Executing Agency (EA)</t>
  </si>
  <si>
    <t>Ministry of Culture</t>
  </si>
  <si>
    <t>Reporting period</t>
  </si>
  <si>
    <t>Reimbursement Request No</t>
  </si>
  <si>
    <t xml:space="preserve">Total Support Measure Budget (local currency) </t>
  </si>
  <si>
    <t>EUR</t>
  </si>
  <si>
    <t>Maximum Swiss contribution (CHF)</t>
  </si>
  <si>
    <t>CHF</t>
  </si>
  <si>
    <t>Swiss co-financing rate</t>
  </si>
  <si>
    <t>on total budget</t>
  </si>
  <si>
    <t>on total expenditures</t>
  </si>
  <si>
    <t>Exchange rate used</t>
  </si>
  <si>
    <t>CHF/EUR</t>
  </si>
  <si>
    <t xml:space="preserve">Date of exchange rate </t>
  </si>
  <si>
    <t>B. Amount requested by the Paying Authority</t>
  </si>
  <si>
    <t>Total amount requested</t>
  </si>
  <si>
    <t xml:space="preserve">National co-financing </t>
  </si>
  <si>
    <t>Deductions (according to Regulations 11.4/3)</t>
  </si>
  <si>
    <t>Swiss co-financing = Reimbursement by CH</t>
  </si>
  <si>
    <t>C. Available amount from the Swiss Contribution</t>
  </si>
  <si>
    <t>Maximum Swiss Contribution</t>
  </si>
  <si>
    <t xml:space="preserve">Cumulative amount received from Switzerland </t>
  </si>
  <si>
    <t>Available amount before the current reimbursement</t>
  </si>
  <si>
    <t>Total amount of current reimbursement request</t>
  </si>
  <si>
    <t>Remaining amount after the current reimbursement</t>
  </si>
  <si>
    <t>D. Certification and approval of Reimbursement Request</t>
  </si>
  <si>
    <t>Executing Agency: Programme Operator</t>
  </si>
  <si>
    <t>Name of the institution:</t>
  </si>
  <si>
    <t>Address:</t>
  </si>
  <si>
    <t>Suur-Karja 23,15076 Tallinn, Estonia</t>
  </si>
  <si>
    <t>Name of the contact person:</t>
  </si>
  <si>
    <t>Olga Gnezdovski</t>
  </si>
  <si>
    <t>Position:</t>
  </si>
  <si>
    <t>Coordinator of the Estonian-Swiss Cooperation Programme</t>
  </si>
  <si>
    <t>Email:</t>
  </si>
  <si>
    <t>olga.gnezdovski@kul.ee</t>
  </si>
  <si>
    <t>Phone number:</t>
  </si>
  <si>
    <t>+37255528081</t>
  </si>
  <si>
    <t>The Executing Agency hereby certifies</t>
  </si>
  <si>
    <t>(i) that the Support Measure is implemented in accordance with the Support Measure Agreement and Support Measure Implementation Agreement;
(ii) the reporting under Physical Progress, Financial Progress and Procurement Plan is true and accurate;
(iii) that the reporting under Financial Progress reflects correctly the incurred expenditures; 
(iv) that recoverable VAT is not included in the Financial Progress as eligible expense; 
(v) that no double-financing occurs;
(vi) that all procurements for which expenditures were incurred during the reporting period have been conducted in compliance with the applicable law of the Partner State and EU directives on public procurement.</t>
  </si>
  <si>
    <t>Name: Merilin Piipuu</t>
  </si>
  <si>
    <t xml:space="preserve">Position: </t>
  </si>
  <si>
    <t>Secretary General</t>
  </si>
  <si>
    <t>Place, date and signature</t>
  </si>
  <si>
    <t>digitally signed</t>
  </si>
  <si>
    <t>National Coordination Unit</t>
  </si>
  <si>
    <t>State Shared Service Centre</t>
  </si>
  <si>
    <t>Lõkke 4, 10122 Tallinn</t>
  </si>
  <si>
    <t>Helena Musthallik</t>
  </si>
  <si>
    <t>programme expert</t>
  </si>
  <si>
    <t>helena.musthallik@rtk.ee</t>
  </si>
  <si>
    <t>+37256466003</t>
  </si>
  <si>
    <t>The National Coordination Unit hereby certifies</t>
  </si>
  <si>
    <r>
      <t xml:space="preserve">
</t>
    </r>
    <r>
      <rPr>
        <sz val="10"/>
        <color rgb="FF000000"/>
        <rFont val="Arial"/>
        <family val="2"/>
      </rPr>
      <t xml:space="preserve">(i) that the information and financial data provided in this Reimbursement Request has been thoroughly reviewed and found to be correct, reliable and accurate;  
(ii) that claimed expenditures are incurred as part of the Support Measure in accordance with the Framework Agreement, the relevant Support Measure Agreement and Support Measure Implementation Agreement;  
(iii) that all payments declared have actually been made in the indicated (or exceptionally previous) reporting period;
(iv) the compliance with state aid rules of all activities performed in the reporting period. 
</t>
    </r>
  </si>
  <si>
    <t>Name: Urmo Merila</t>
  </si>
  <si>
    <t>Deputy Director General</t>
  </si>
  <si>
    <t>Date and signature</t>
  </si>
  <si>
    <t>Paying Authority</t>
  </si>
  <si>
    <t>Janika Otsing</t>
  </si>
  <si>
    <t>financial specialist</t>
  </si>
  <si>
    <t>janika.otsing@rtk.ee</t>
  </si>
  <si>
    <t>+3726631926</t>
  </si>
  <si>
    <t>The Paying Authority hereby certifies</t>
  </si>
  <si>
    <t>(i) to have checked the conformity of the Reimbursement Request with the financial stipulations, in particular the co-financing rate, set out in the relevant Support Measure Agreement; 
(ii) to have received sufficient information for the certification of the Reimbursement Request; 
(iii) to have checked the compliance of the Reimbursement Request with the information available to the Paying Authority;
(iv) that the co-financing of the Partner State has been provided in accordance with the relevant Support Measure Agreement;
(v) that based on the information available to the Paying Authority no double-financing could be identified;
(vi) that recoverable VAT is not included in the Reimbursement Request as eligible expense.</t>
  </si>
  <si>
    <t>The bank details for reimbursement are as follows:</t>
  </si>
  <si>
    <t>Beneficiary: Ministry of Finance of the Republic of Estonia</t>
  </si>
  <si>
    <t>IBAN: EE891010220034796011</t>
  </si>
  <si>
    <t>SWIFT: EEUHEE2X</t>
  </si>
  <si>
    <t>Reference: 2550081357</t>
  </si>
  <si>
    <t>Name: Karin Viikmaa</t>
  </si>
  <si>
    <t>Head of the Grants Payment Department</t>
  </si>
  <si>
    <t>Financial Progress</t>
  </si>
  <si>
    <t>1a</t>
  </si>
  <si>
    <t>1b</t>
  </si>
  <si>
    <t>1c</t>
  </si>
  <si>
    <t>1d</t>
  </si>
  <si>
    <t>2a</t>
  </si>
  <si>
    <t>2b</t>
  </si>
  <si>
    <t>2c</t>
  </si>
  <si>
    <t>2d</t>
  </si>
  <si>
    <t>3a</t>
  </si>
  <si>
    <t>3b</t>
  </si>
  <si>
    <t>3c</t>
  </si>
  <si>
    <t>3d</t>
  </si>
  <si>
    <t>4a</t>
  </si>
  <si>
    <t>4b</t>
  </si>
  <si>
    <t>4c</t>
  </si>
  <si>
    <t>4d</t>
  </si>
  <si>
    <t>5a</t>
  </si>
  <si>
    <t>5b</t>
  </si>
  <si>
    <t>5c</t>
  </si>
  <si>
    <t>5d</t>
  </si>
  <si>
    <t>6a</t>
  </si>
  <si>
    <t>6b</t>
  </si>
  <si>
    <t>6c</t>
  </si>
  <si>
    <t>6d</t>
  </si>
  <si>
    <t>7a</t>
  </si>
  <si>
    <t>7b</t>
  </si>
  <si>
    <t>7c</t>
  </si>
  <si>
    <t>7d</t>
  </si>
  <si>
    <t>8a</t>
  </si>
  <si>
    <t>8b</t>
  </si>
  <si>
    <t>8c</t>
  </si>
  <si>
    <t>8d</t>
  </si>
  <si>
    <t>9a</t>
  </si>
  <si>
    <t>9b</t>
  </si>
  <si>
    <t>9c</t>
  </si>
  <si>
    <t>9d</t>
  </si>
  <si>
    <t>10a</t>
  </si>
  <si>
    <t>10b</t>
  </si>
  <si>
    <t>10c</t>
  </si>
  <si>
    <t>10d</t>
  </si>
  <si>
    <t>11a</t>
  </si>
  <si>
    <t>11b</t>
  </si>
  <si>
    <t>11c</t>
  </si>
  <si>
    <t>11d</t>
  </si>
  <si>
    <t>12a</t>
  </si>
  <si>
    <t>12b</t>
  </si>
  <si>
    <t>12c</t>
  </si>
  <si>
    <t>12d</t>
  </si>
  <si>
    <t>13a</t>
  </si>
  <si>
    <t>13b</t>
  </si>
  <si>
    <t>13c</t>
  </si>
  <si>
    <t>13d</t>
  </si>
  <si>
    <t>14a</t>
  </si>
  <si>
    <t>14b</t>
  </si>
  <si>
    <t>14c</t>
  </si>
  <si>
    <t>14d</t>
  </si>
  <si>
    <t xml:space="preserve">BUDGET  </t>
  </si>
  <si>
    <t>REPORTING PERIOD 1:</t>
  </si>
  <si>
    <t>REPORTING PERIOD 2:</t>
  </si>
  <si>
    <t>REPORTING PERIOD 3:</t>
  </si>
  <si>
    <t>start date</t>
  </si>
  <si>
    <t xml:space="preserve">end date </t>
  </si>
  <si>
    <t>REPORTING PERIOD 4:</t>
  </si>
  <si>
    <t>REPORTING PERIOD 5:</t>
  </si>
  <si>
    <t>REPORTING PERIOD 6:</t>
  </si>
  <si>
    <t>REPORTING PERIOD 7:</t>
  </si>
  <si>
    <t>REPORTING PERIOD 8:</t>
  </si>
  <si>
    <t>REPORTING PERIOD 9:</t>
  </si>
  <si>
    <t>REPORTING PERIOD 10:</t>
  </si>
  <si>
    <t>REPORTING PERIOD 11:</t>
  </si>
  <si>
    <t>REPORTING PERIOD 12:</t>
  </si>
  <si>
    <t>REPORTING PERIOD 13:</t>
  </si>
  <si>
    <t>REPORTING PERIOD 14:</t>
  </si>
  <si>
    <t xml:space="preserve">CUMULATIVE DATA </t>
  </si>
  <si>
    <t>PLANNING</t>
  </si>
  <si>
    <t>%</t>
  </si>
  <si>
    <t>No</t>
  </si>
  <si>
    <t>Budget items</t>
  </si>
  <si>
    <t>Budget 
100%</t>
  </si>
  <si>
    <t>Co-financing rate (CH co-financing)</t>
  </si>
  <si>
    <t>Swiss contribution (co-financing)</t>
  </si>
  <si>
    <t>Eligible expenditures 100%</t>
  </si>
  <si>
    <t>% of Budget spent</t>
  </si>
  <si>
    <t>Total remaining Budget</t>
  </si>
  <si>
    <t>Eligible Expenditures 100%</t>
  </si>
  <si>
    <t>% of Swiss Contribution  spent</t>
  </si>
  <si>
    <t>Total remaining Swiss contribution</t>
  </si>
  <si>
    <t>Reimbursements expected to be received from Switzerland (current year)</t>
  </si>
  <si>
    <t>Reimbursements expected to be received from Switzerland (year +1)</t>
  </si>
  <si>
    <t>Reimbursements expected to be received from Switzerland (year +2)</t>
  </si>
  <si>
    <t>Management Costs</t>
  </si>
  <si>
    <t>Personnel</t>
  </si>
  <si>
    <t>Meetings, seminars and visits</t>
  </si>
  <si>
    <t>Swiss experts and partners</t>
  </si>
  <si>
    <t>Information and communication</t>
  </si>
  <si>
    <t>Reserve costs</t>
  </si>
  <si>
    <t xml:space="preserve">Programme Component 1 “Cultural and linguistic integration” </t>
  </si>
  <si>
    <t>Programme Component coordinator MoC</t>
  </si>
  <si>
    <t>.</t>
  </si>
  <si>
    <t>Overheads</t>
  </si>
  <si>
    <t>Activity 1: Preparation of digital transformation in the field of integration (incl personnel costs)</t>
  </si>
  <si>
    <t>Activity 2: Inclusion of volunteers in the integration activities (incl personnel costs)</t>
  </si>
  <si>
    <t>Activity 3: Provision of counselling services including in language learning (incl personnel costs)</t>
  </si>
  <si>
    <t>Activity 4:  Activities introducing the Estonian cultural space (incl personnel costs)</t>
  </si>
  <si>
    <t>Activity 5: Provision of media literacy training (incl personnel costs)</t>
  </si>
  <si>
    <t>Programme Component 2 "Strengthening the social-and child protection services"</t>
  </si>
  <si>
    <t xml:space="preserve">Programme Component coordinator in MoSA </t>
  </si>
  <si>
    <t>Activity 1:curricula and professional qualification modification (incl personnel costs)</t>
  </si>
  <si>
    <t>Activity 2: training and counselling system (incl personnel costs)</t>
  </si>
  <si>
    <t>Programme Component 3 “Increasing multicultural competence in the education sector”</t>
  </si>
  <si>
    <t>Programme Component coordinator in MoER</t>
  </si>
  <si>
    <t>Overheads*</t>
  </si>
  <si>
    <t>Activity 1. In-service training for professionals in the education sector (incl personnel costs)</t>
  </si>
  <si>
    <t>4,3,1</t>
  </si>
  <si>
    <t>Activity 1 coordinator in the Education and Youth Board</t>
  </si>
  <si>
    <t>Activity 2. Informing, consulting and supporting parents, including parents from different cultural and linguistic backgrounds (incl personnel costs)</t>
  </si>
  <si>
    <t>Programme Component 4 “Strengthening civil society through social innovation.”</t>
  </si>
  <si>
    <t>Programme Component Coordinator in MoI</t>
  </si>
  <si>
    <t>Building civil society competence, raising public awareness and disseminating information on social innovation (incl personnel costs)</t>
  </si>
  <si>
    <t>TOTAL</t>
  </si>
  <si>
    <r>
      <t xml:space="preserve">Information on modifications of the Support Measure approved during the reporting period 
</t>
    </r>
    <r>
      <rPr>
        <i/>
        <sz val="11"/>
        <rFont val="Arial Narrow"/>
        <family val="2"/>
      </rPr>
      <t xml:space="preserve">According to Regulation Article 4.12 </t>
    </r>
  </si>
  <si>
    <t>At the meeting held on 11 November 2025, the Steering Committee agreed on a new target for indicator OPI 2.12 and on revised wording for the sources and means of verification for indicators OCIN 1.1 and OCIM (b) 1.1 (for further information, please refer to the protocol).</t>
  </si>
  <si>
    <r>
      <t xml:space="preserve">Information on non-eligible expenditures during the reporting period
</t>
    </r>
    <r>
      <rPr>
        <i/>
        <sz val="11"/>
        <rFont val="Arial Narrow"/>
        <family val="2"/>
      </rPr>
      <t xml:space="preserve">Please indicate the amount of non-eligible expenditures during the reporting period. Why are the expenditures non-eligible (for example due to irregularities or because it was agreed during the approval process of the SM that the costs are non-eligible)? Who will finance the non-eligible expenditures? </t>
    </r>
  </si>
  <si>
    <t>No non-eligible expenditures were indicated during the reporting period.</t>
  </si>
  <si>
    <r>
      <t xml:space="preserve">Information on deductions related to financial corrections (Art 11.4/3 Regulations)
</t>
    </r>
    <r>
      <rPr>
        <i/>
        <sz val="11"/>
        <rFont val="Arial Narrow"/>
        <family val="2"/>
      </rPr>
      <t xml:space="preserve">In case of a financial correction already paid by Switzerland and deducted in this Reimbusement Request, please indicate the budget item, reporting period in question and provide explanation on the deduction made / refer to irregularity report. </t>
    </r>
  </si>
  <si>
    <t xml:space="preserve">There are no deductions related to financial corrections. </t>
  </si>
  <si>
    <r>
      <t xml:space="preserve">Information on advance payments
</t>
    </r>
    <r>
      <rPr>
        <i/>
        <sz val="11"/>
        <rFont val="Arial Narrow"/>
        <family val="2"/>
      </rPr>
      <t>According to Art. 8.3. of the Regulations the Partner State may in exceptional cases agree with Switzerland on advance payments. If these are foreseen  in the Support Measure Agreement, describe how the advance payment will be used in the upcoming reimbursement period and provide proof for the execution of the advance payment by the Partner State.</t>
    </r>
  </si>
  <si>
    <t>No advance payments were foreseen.</t>
  </si>
  <si>
    <r>
      <rPr>
        <b/>
        <sz val="11"/>
        <color rgb="FF000000"/>
        <rFont val="Arial Narrow"/>
        <family val="2"/>
        <charset val="186"/>
      </rPr>
      <t xml:space="preserve">Information regarding deviations from financial planning
</t>
    </r>
    <r>
      <rPr>
        <i/>
        <sz val="11"/>
        <color rgb="FF000000"/>
        <rFont val="Arial Narrow"/>
        <family val="2"/>
        <charset val="186"/>
      </rPr>
      <t>If there is a significant difference between the expenditures planned for this reporting period and the actual expenditures paid by the Paying Authority, justify the deviations. Also explain if the financial planning in this reimbursement request significantly differs from the financial planning in the previous reimbursement requests.If there is a cost overrun per budget item, describe how the additional costs will be covered.</t>
    </r>
  </si>
  <si>
    <t>The main expenditures are expected in 2026 and 2027, once the procurement contracts are signed, their implementation is ongoing, and payments can be made. This will also be the period when universities start issuing certificates for participants who have completed the training. However, these costs will be declared to the Swiss side with a time lag, as only expenditures that have been verified and paid out by the NCU can be declared.</t>
  </si>
  <si>
    <t>Operational Progress</t>
  </si>
  <si>
    <t xml:space="preserve">No </t>
  </si>
  <si>
    <t>Short description of activities undertaken in the reporting period</t>
  </si>
  <si>
    <r>
      <rPr>
        <b/>
        <sz val="10"/>
        <rFont val="Arial"/>
        <family val="2"/>
        <charset val="186"/>
      </rPr>
      <t>Personnel:</t>
    </r>
    <r>
      <rPr>
        <sz val="10"/>
        <rFont val="Arial"/>
        <family val="2"/>
        <charset val="186"/>
      </rPr>
      <t xml:space="preserve"> 
The programme coordinator at the Ministry of Culture manages and coordinates the support measure, carrying out necessary administrative activities, drafting regular reports, ensuring smooth communication between parties, monitoring the overall implementation and timeline, and planning and coordinating programme-related events and meetings. The coordinator is also supported by other employees of the ministry, such as the Head of Foreign Financing and the Communication Advisor.
The NCU controls expenditures paid from the support measure.</t>
    </r>
  </si>
  <si>
    <r>
      <rPr>
        <b/>
        <sz val="10"/>
        <rFont val="Arial"/>
        <family val="2"/>
        <charset val="186"/>
      </rPr>
      <t>Meetings, seminars and visits:</t>
    </r>
    <r>
      <rPr>
        <sz val="10"/>
        <rFont val="Arial"/>
        <family val="2"/>
        <charset val="186"/>
      </rPr>
      <t xml:space="preserve">
During the reporting period, the Steering Committee met once, on 11 November 2025. One meeting of the Task Force was held, and a number of written procedures were carried out.
In addition, several other meetings took place between the relevant parties in connection with the programme in order to support smooth communication and effective implementation.</t>
    </r>
  </si>
  <si>
    <r>
      <rPr>
        <b/>
        <sz val="10"/>
        <rFont val="Arial"/>
        <family val="2"/>
        <charset val="186"/>
      </rPr>
      <t>Swiss experts and partners:</t>
    </r>
    <r>
      <rPr>
        <sz val="10"/>
        <rFont val="Arial"/>
        <family val="2"/>
        <charset val="186"/>
      </rPr>
      <t xml:space="preserve">
Content-related cooperation with Swiss partner, Bern University of Applied Sciences, took place during the first part of 2025. The second part of 2025 was dedicated to joint planning and development of the action plan for 2026. In 2026, the following activities are planned: conceptual exchanges (written and online), online workshops on specific topics, a joint study trip for Components 1 and 4, co-teaching at Tallinn University, and the involvement of Swiss experts in conferences held in Estonia.
An expert from the Bern University of Applied Sciences participated in the Media Literacy Conference in Rakvere on 23 October 2025.</t>
    </r>
  </si>
  <si>
    <r>
      <rPr>
        <b/>
        <sz val="10"/>
        <rFont val="Arial"/>
        <family val="2"/>
        <charset val="186"/>
      </rPr>
      <t xml:space="preserve">Information and communication:
</t>
    </r>
    <r>
      <rPr>
        <sz val="10"/>
        <rFont val="Arial"/>
        <family val="2"/>
        <charset val="186"/>
      </rPr>
      <t>Within the reporting period, the Ministry of Culture participated in the Opinion Festival, an annual public debate event held since 2013, and was responsible for organising the cultural diversity area of the festival. Among other topics, a discussion related to activities implemented by the National Library under Component 1 of the programme was held, focusing on critical thinking, media consumption, and trust in information among people with different linguistic and cultural backgrounds. Before and after the event, articles providing an overview of the discussions were published on the website of the Ministry of Culture. Social media posts about the event were issued.
Social media post about the Steering Committee meeting was done.
In communication activities the coordinator is supported by the Communication Adviser of the ministry.</t>
    </r>
  </si>
  <si>
    <r>
      <rPr>
        <b/>
        <sz val="10"/>
        <rFont val="Arial"/>
        <family val="2"/>
        <charset val="186"/>
      </rPr>
      <t>Reserve costs:</t>
    </r>
    <r>
      <rPr>
        <sz val="10"/>
        <rFont val="Arial"/>
        <family val="2"/>
        <charset val="186"/>
      </rPr>
      <t xml:space="preserve">
No reserve costs were used during the reporting period.</t>
    </r>
  </si>
  <si>
    <t>Estimated cumulative physical progress (%)</t>
  </si>
  <si>
    <t>N/A</t>
  </si>
  <si>
    <r>
      <t>Programme Component coordination (MoC):</t>
    </r>
    <r>
      <rPr>
        <sz val="10"/>
        <rFont val="Arial"/>
        <family val="2"/>
        <charset val="186"/>
      </rPr>
      <t xml:space="preserve">
During the reporting period, the focus was on implementing the activities agreed in the detailed Action Plan for 2025. By the end of the autumn, the detailed Action Plan for 2026 was elaborated.
The Component 1 team actively participated in regular meetings, including online workshops with the Bern University of Applied Sciences, as well as meetings of the Support Measure Steering Committee and Task Force. These meetings enable the exchange of information and experience and ensure coordinated action.</t>
    </r>
  </si>
  <si>
    <r>
      <rPr>
        <b/>
        <sz val="10"/>
        <color rgb="FF000000"/>
        <rFont val="Arial"/>
        <family val="2"/>
        <charset val="186"/>
      </rPr>
      <t xml:space="preserve">Activity 3: Provision of counselling services including in language learning:
</t>
    </r>
    <r>
      <rPr>
        <sz val="10"/>
        <color rgb="FF000000"/>
        <rFont val="Arial"/>
        <family val="2"/>
        <charset val="186"/>
      </rPr>
      <t>During the second half of 2025, independent language learning counselling and peer counselling services were piloted and actively tested. Individual counselling sessions began in September 2025, resulting in 58 individual sessions conducted by the end of the year. In addition, one group counselling session was organised in December, with 35 participants. In total, 93 counselling sessions were delivered in 2025, of which 74 participants were migrants and forcibly displaced persons.
Alongside service delivery, the counselling framework was developed and refined based on real-world customer feedback. Two counsellors, together with the project manager, worked closely with the wider counselling team at the Integration Foundation to co-develop the services. Counselling sessions were recorded (with consent) for analysis, and counsellors met regularly in working groups to share experiences and improve service quality.
User needs research was initiated in cooperation with an external partner in October 2025 but was not fully completed within the year and will continue into early 2026. Counselling services became available to the target group via the self-service portal (people can sign up for counselling session and attend in person or via Zoom call), and early participant feedback has been positive.
In December 2025, one counsellor training session on coaching-based counselling methods was conducted, with 17 counsellors participating. Additional study materials and professional literature were acquired to support counsellor skill development. 
Communication activities included producing Swiss–Estonian cooperation stickers for study materials and updating visual and audio content related to the counselling service information phone line, which became effective from 1 January 2026.</t>
    </r>
  </si>
  <si>
    <r>
      <t xml:space="preserve">Activity 5: Provision of media literacy training: </t>
    </r>
    <r>
      <rPr>
        <sz val="10"/>
        <color rgb="FF000000"/>
        <rFont val="Arial"/>
        <family val="2"/>
        <charset val="186"/>
      </rPr>
      <t xml:space="preserve">
During the period 1 July – 31 December 2025, the project made significant progress in developing and piloting media-literacy services. The Digital Skills Guidebook was finalised in Estonian and Russian, a multilingual MeediaRadar website was created, and an online educational game on conspiracy theories was developed with expert input. A network of 40 media professionals was established, and 6 events for multilingual communities were organised in different formats, reaching 143 participants. Libraries and community centres were engaged through three regional meetings (Tallinn, Haapsalu, Kuressaare) and media education conference in Rakvere, helping strengthen their capacity to work with diverse audiences. Communication activities included ERR media coverage, targeted social-media outreach and updates to partners through newsletters and direct contact. Overall, the second half of 2025 marked the transition from preparation to active delivery, with clear early results in materials, outreach, and user engagement.</t>
    </r>
  </si>
  <si>
    <r>
      <rPr>
        <b/>
        <sz val="10"/>
        <color rgb="FF000000"/>
        <rFont val="Arial"/>
        <family val="2"/>
        <charset val="186"/>
      </rPr>
      <t xml:space="preserve">Programme Component coordination (MoSA): 
</t>
    </r>
    <r>
      <rPr>
        <sz val="10"/>
        <color rgb="FF000000"/>
        <rFont val="Arial"/>
        <family val="2"/>
        <charset val="186"/>
      </rPr>
      <t>In 2025, the component started its activcites at full strength. During the reporting period, activities were implemented according to the agreed action plan.
The Component 2 team actively participated in regular meetings, including online workshops with the Bern University of Applied Sciences, PO and NCU as well as meetings of the Support Measure Steering Committee and Task Force. These meetings enable the exchange of information and experience and ensure coordinated action.
For future updates to curricula, MoSA plans to involve universities and vocational schools as partners during the next phase of the activities, starting in the 1st half of 2026.</t>
    </r>
    <r>
      <rPr>
        <sz val="10"/>
        <color rgb="FFFF0000"/>
        <rFont val="Arial"/>
        <family val="2"/>
        <charset val="186"/>
      </rPr>
      <t xml:space="preserve">                                        </t>
    </r>
    <r>
      <rPr>
        <sz val="10"/>
        <color rgb="FF000000"/>
        <rFont val="Arial"/>
        <family val="2"/>
        <charset val="186"/>
      </rPr>
      <t xml:space="preserve">                                       </t>
    </r>
  </si>
  <si>
    <r>
      <t>ESWA piloted a</t>
    </r>
    <r>
      <rPr>
        <b/>
        <sz val="10"/>
        <color rgb="FF000000"/>
        <rFont val="Arial"/>
        <family val="2"/>
        <charset val="186"/>
      </rPr>
      <t xml:space="preserve"> digital professional qualification examination</t>
    </r>
    <r>
      <rPr>
        <sz val="10"/>
        <color rgb="FF000000"/>
        <rFont val="Arial"/>
        <family val="2"/>
        <charset val="186"/>
      </rPr>
      <t xml:space="preserve"> for care workers (levels 3 and 4) with 27 participants, who achieved an average score of 83 out of 96. Previously, the qualification examination was based on self-analysis; however, concerns arose regarding its reliability due to suspected use of artificial intelligence-based solutions in the preparation of submissions. 
In order to engage educational institutions for updating their curricula, conditions for </t>
    </r>
    <r>
      <rPr>
        <b/>
        <sz val="10"/>
        <color rgb="FF000000"/>
        <rFont val="Arial"/>
        <family val="2"/>
        <charset val="186"/>
      </rPr>
      <t>involving higher education institutions and vocational schools as project partners</t>
    </r>
    <r>
      <rPr>
        <sz val="10"/>
        <color rgb="FF000000"/>
        <rFont val="Arial"/>
        <family val="2"/>
        <charset val="186"/>
      </rPr>
      <t xml:space="preserve"> were prepared. To this end, a research-based analysis of curriculum development needs was conducted, and a survey was carried out among educational institutions in the field, to which nine institutions responded. In addition, a cooperation meeting was held with 11 educational institutions that provide curricula in the sector. The schools will be involved to the activities in the 1st / 2nd quarter of 2026. 
The needs related to designing a </t>
    </r>
    <r>
      <rPr>
        <b/>
        <sz val="10"/>
        <color rgb="FF000000"/>
        <rFont val="Arial"/>
        <family val="2"/>
        <charset val="186"/>
      </rPr>
      <t>workforce inclusion programme</t>
    </r>
    <r>
      <rPr>
        <sz val="10"/>
        <color rgb="FF000000"/>
        <rFont val="Arial"/>
        <family val="2"/>
        <charset val="186"/>
      </rPr>
      <t xml:space="preserve"> (for people from different language and cultural backgrounds) for the social sector were identified, and preparations are underway to proceed with a procurement foreseen in the 2026 work plan. 
Regarding </t>
    </r>
    <r>
      <rPr>
        <b/>
        <sz val="10"/>
        <color rgb="FF000000"/>
        <rFont val="Arial"/>
        <family val="2"/>
        <charset val="186"/>
      </rPr>
      <t>public awareness campaign highlighting new possibilities and positive changes</t>
    </r>
    <r>
      <rPr>
        <sz val="10"/>
        <color rgb="FF000000"/>
        <rFont val="Arial"/>
        <family val="2"/>
        <charset val="186"/>
      </rPr>
      <t xml:space="preserve"> in social care- and child protection studies and work environment, initial brainstorming and preparations were made, and it was decided that the campaign will not be carried out on such a large scale as it was originally planned. The exact decision how to go on with public awareness campaing activites will be decided in the first half of 2026. Preparation will be in the second half of 2026, and real activities begin in 2027. 
There were </t>
    </r>
    <r>
      <rPr>
        <b/>
        <sz val="10"/>
        <color rgb="FF000000"/>
        <rFont val="Arial"/>
        <family val="2"/>
        <charset val="186"/>
      </rPr>
      <t>2 study trips</t>
    </r>
    <r>
      <rPr>
        <sz val="10"/>
        <color rgb="FF000000"/>
        <rFont val="Arial"/>
        <family val="2"/>
        <charset val="186"/>
      </rPr>
      <t xml:space="preserve"> in 2025 - in spring to Switzerland to learn about Swiss social sector (curricula development, overall social sector system, support for workforce etc) and in autumn to Ireland (focus was on child protection system, supporting child protection specialist and learning possibilities of child protection specialists).</t>
    </r>
  </si>
  <si>
    <r>
      <rPr>
        <b/>
        <sz val="10"/>
        <color rgb="FF000000"/>
        <rFont val="Arial"/>
        <family val="2"/>
        <charset val="186"/>
      </rPr>
      <t xml:space="preserve">Activity 2: training and counselling system: </t>
    </r>
    <r>
      <rPr>
        <sz val="10"/>
        <color rgb="FF000000"/>
        <rFont val="Arial"/>
        <family val="2"/>
        <charset val="186"/>
      </rPr>
      <t xml:space="preserve">
Since Social Insurance Board (SIB) is a national provider of further training in social field, an internal </t>
    </r>
    <r>
      <rPr>
        <b/>
        <sz val="10"/>
        <color rgb="FF000000"/>
        <rFont val="Arial"/>
        <family val="2"/>
        <charset val="186"/>
      </rPr>
      <t>mapping of training activities</t>
    </r>
    <r>
      <rPr>
        <sz val="10"/>
        <color rgb="FF000000"/>
        <rFont val="Arial"/>
        <family val="2"/>
        <charset val="186"/>
      </rPr>
      <t xml:space="preserve"> at the SIB was conducted, and a nationwide continuing education study is planned for 2026–2027. A prototype of </t>
    </r>
    <r>
      <rPr>
        <b/>
        <sz val="10"/>
        <color rgb="FF000000"/>
        <rFont val="Arial"/>
        <family val="2"/>
        <charset val="186"/>
      </rPr>
      <t>feedback and evaluation system for trainings was developed and tested</t>
    </r>
    <r>
      <rPr>
        <sz val="10"/>
        <color rgb="FF000000"/>
        <rFont val="Arial"/>
        <family val="2"/>
        <charset val="186"/>
      </rPr>
      <t xml:space="preserve"> to improve the quality of sectoral training by creating a systematic approach to training provision. Pre- and post-training questionnaires assess the acquisition of skills, and follow-up surveys conducted six months later among specialists and employers provide input on the application of skills in the work environment.
</t>
    </r>
    <r>
      <rPr>
        <b/>
        <sz val="10"/>
        <color rgb="FF000000"/>
        <rFont val="Arial"/>
        <family val="2"/>
        <charset val="186"/>
      </rPr>
      <t xml:space="preserve">
Training programmes were launched </t>
    </r>
    <r>
      <rPr>
        <sz val="10"/>
        <color rgb="FF000000"/>
        <rFont val="Arial"/>
        <family val="2"/>
        <charset val="186"/>
      </rPr>
      <t xml:space="preserve">by ESWA, including “Ethics and Self-Care and Culturally Sensitive Communication” and “Smart Use of AI in Social Welfare” (altogether 149 participants). SIB also developed training programmes, the e-course “Introduction to Adult Education” (actual training begins in 2026) and delivered the face-to-face training “Conducting Difficult Conversations” (48 participants) for professionals working in the field of child protection. Altogether there were </t>
    </r>
    <r>
      <rPr>
        <b/>
        <sz val="10"/>
        <color rgb="FF000000"/>
        <rFont val="Arial"/>
        <family val="2"/>
        <charset val="186"/>
      </rPr>
      <t xml:space="preserve">4 new training programmes developed and 197 participants in the trainings </t>
    </r>
    <r>
      <rPr>
        <sz val="10"/>
        <color rgb="FF000000"/>
        <rFont val="Arial"/>
        <family val="2"/>
        <charset val="186"/>
      </rPr>
      <t xml:space="preserve">of whom 85 work with adults and 112 work with children. 
</t>
    </r>
  </si>
  <si>
    <r>
      <t xml:space="preserve">Programme Component coordination (MoER): 
</t>
    </r>
    <r>
      <rPr>
        <sz val="10"/>
        <rFont val="Arial"/>
        <family val="2"/>
        <charset val="186"/>
      </rPr>
      <t>During the reporting period, activities were implemented according to the agreed action plan. Partnership agreements with universities were concluded.
The Component 3 team actively participated in regular meetings, including online workshops with the Bern University of Applied Sciences, as well as meetings of the Support Measure Steering Committee and Task Force. These meetings enable the exchange of information and experience and ensure coordinated action.</t>
    </r>
  </si>
  <si>
    <r>
      <rPr>
        <b/>
        <sz val="10"/>
        <color rgb="FF000000"/>
        <rFont val="Arial"/>
        <family val="2"/>
        <charset val="186"/>
      </rPr>
      <t>Activity 2. Informing, consulting and supporting parents, including parents from different cultural and linguistic backgrounds:</t>
    </r>
    <r>
      <rPr>
        <sz val="10"/>
        <color rgb="FF000000"/>
        <rFont val="Arial"/>
        <family val="2"/>
        <charset val="186"/>
      </rPr>
      <t xml:space="preserve"> 
In November 2025 a focus group interview was conducted to map the experiences and expectations of parents whose mother tongue is Estonian and whose children study together with peers from different linguistic and cultural backgrounds. Based on the results of the focus groups, an analytical report entitled “Supporting Social Inclusion in a Multicultural Classroom” was prepared, highlighting practical observations and ideas on how to strengthen social inclusion in the school environment. During the reporting period, four training programs were implemented, consisting of a total of 12 seminars. Each training program consisted of three face-to-face sessions with parents. The programs were targeted at parents living in multicultural and multilingual environments and focused on developing parenting competences, supporting children’s development, and strengthening cooperation between schools and families. In addition to face-to-face trainings, an additional format of trainings was developed to reach an even wider group of parents with new knowledge and practical skills – video lectures. Within the framework of the Swiss–Estonian Cooperation Programme, eight inspiring and practical video lectures were produced to support parents in guiding their child’s development in a multilingual and multicultural environment. The aim of the video lectures is to provide essential information in a flexible and accessible way, taking into account parents’ diverse life situations and schedules. This format also makes it possible to reach parents who are unable or unwilling to participate in in-person trainings and to offer them support at a time that suits them best. Video lectures allow parents to learn at their own pace and support the application of acquired knowledge in everyday life, thereby increasing the overall impact and sustainability of the activities. The video lectures address important topics ranging from children’s emotional well-being to the role of parents in supporting children through changes, such as adapting to a new environment or coping with traumatic experiences. One new video is published each month. Within Activity 2, a communication agency, PR Partner, has been engaged to support the implementation of activities aimed at parents. With the support of the agency, a communication strategy titled “Õpime koos” (“Let´s Learn Together”) and a detailed communication plan for the period from October 2025 to January 2027 have been developed. The purpose of engaging a communication partner is to enhance the visibility of the programme, increase awareness among target groups, and support an increase in participation rates. </t>
    </r>
  </si>
  <si>
    <r>
      <t xml:space="preserve">Programme Component coordination (MoI): 
</t>
    </r>
    <r>
      <rPr>
        <sz val="10"/>
        <color rgb="FF000000"/>
        <rFont val="Arial"/>
        <family val="2"/>
        <charset val="186"/>
      </rPr>
      <t>During the reporting period, the majority of activities were implemented in line with the agreed action plan for 2025. By the end of the year the detailed Action Plan for 2026 was elaborated.
The Component 4 team actively participated in regular meetings, including online workshops with the Bern University of Applied Sciences, as well as meetings of the Support Measure Steering Committee and Task Force. These meetings enable the exchange of information and experience and ensure coordinated action.</t>
    </r>
  </si>
  <si>
    <r>
      <rPr>
        <b/>
        <sz val="10"/>
        <color rgb="FF000000"/>
        <rFont val="Arial"/>
        <family val="2"/>
        <charset val="186"/>
      </rPr>
      <t xml:space="preserve">Building civil society competence, raising public awareness and disseminating information on social innovation: </t>
    </r>
    <r>
      <rPr>
        <sz val="10"/>
        <color rgb="FF000000"/>
        <rFont val="Arial"/>
        <family val="2"/>
        <charset val="186"/>
      </rPr>
      <t xml:space="preserve"> 
The second half of 2025 focused on continuation of preparations for various procurements for the activities. Procurement for creating and delivering social hackathons and incubation programmes was delivered with the result of 16 organisations registering for the procurement and 7 tenders submitted to both by the deadline. Thorough evaluation was being carried out; the procurement ranking and winner were being confirmed. The contract will be signed in the beginning of 2026. 
Procurement documents package for providing coaching for organisations in various areas of social innovation and for social enterprises was being composed according to the mapping in the first half of the year. Additional market research was carried out to receive more information for the documents and open the procurement in the very beginning of 2026. Procurement documents package of creating and delivering a tailor-made training programme for consultants and advisers was being composed according to the mapping in the first half of the year. Procurement is going to be opened at the very beginning of 2026. 
The procurement documents for the broadcast series were prepared. The broadcast series are planned to be filmed, recorded, and produced in 2026 and 2027.
To promote awareness of social innovation, a podcast concept was created; two episodes were released, highlighting different aspects of social innovation. To actively involve the audience, a naming competition was held, resulting in the podcast being called 'Mõjulood' (Stories of Impact). Recording and releasing episodes is going to continue through 2026 and 2027. To better engage with the audience on social media, a series of short videos were developed alongside the podcast. The series features three types of content: thematic introductions, podcast excerpts, and videos showcasing participants in activities. These videos are mainly shared on Facebook and Instagram, with a total of seven short videos released in 2025. </t>
    </r>
  </si>
  <si>
    <t>Workshops on best practices from the Nordic countries on the inclusion of new immigrants using social innovation and social entrepreneurship methods are going to be delivered in 2026 instead of 2025. Much of the pre-preparations were made by creating connections, gathering contacts and information about the best-case practises from international events and study visits.  
First study visit in Estonia was held on 28-29 of October delivered in South of Estonia. 22 participants and 2 organisers from Estonian public, business and private sectors were brought together to learn about social innovation and get to know more about Estonian social initiatives, also creating and strengthening the connections within the area of social innovation. All the feedback from the participants and the experiences of the first study visits are going to being used as the input for the delivery of two similar study visits organised in 2026.   
Regarding the handbook on social innovation initial analysis of the existing materials was finished and the action plan for composing and disseminating of the manual was prepared. Before composing the handbook, an expert will be involved in assessing the concept and if needed, the concept will be supplemented accordingly. Initial testing of the best practices prototype was carried out, enabling progression to the next testing phase with additional examples in line with the concept and the further development of the database to gather input from a wider range of sectors.
Information on social innovation was regularly disseminated in various ways using Facebook, LinkedIn, Instagram, the website and the social innovation newsletter, and in addition, social innovation related information was shared on employee’s personal profiles. The social innovation subpage on the NFCS website was further developed, including by creating and adding a frequently asked questions section. The Wikipedia page on social innovation was made. An initial communication plan was updated, as well as mapping target groups, objectives, key messages, channels and formats, success metrics, posting instructions, languages, style and tone, and content format.</t>
  </si>
  <si>
    <t>The project manager introduced the project activities and the state of social innovation in Estonia at virtual and physical international events. To support the emergence and development of networks supporting social innovation, an action plan with objectives, content, and format was updated continuously. In the direction of policymaking, the ecosystem actors were being continuedly mapped; an action plan and a contact database were updated.  
All team members participated in several thematic trainings and events in Estonia and internationally, including the European Social Fund + Social Innovation Community of Practice study tour in Sweden, the Social Innovation Forum 2025 in Brussels, Belgium, and activities within the SERIGO rural social innovation network. These engagements supported the exchange of experiences and knowledge, the identification of speakers for events and activities, the establishment of connections with international experts, and steps toward ensuring the sustainability of activities.
In addition, to support short- and long-term sustainability, the project manager contributed to the development of the Ministry of the Interior’s science, development, and innovation strategy for the 2030 government area, the preparation of the next ESF+ programming period, participated in the Ministry of the Interior’s science, development, and innovation working group, the ESF+ social innovation mid-stage competence centres working group, and received the invitation to join the Global Government Council for Social Innovation.</t>
  </si>
  <si>
    <t>Programme Characteristics</t>
  </si>
  <si>
    <t xml:space="preserve">To be filled in by Programme Operator </t>
  </si>
  <si>
    <t xml:space="preserve">To be filled in by Switzerland (see SAP characteristics) </t>
  </si>
  <si>
    <t xml:space="preserve">Programme Component Name </t>
  </si>
  <si>
    <t xml:space="preserve">Swiss Contribution CHF </t>
  </si>
  <si>
    <t xml:space="preserve">Specific Objective </t>
  </si>
  <si>
    <t xml:space="preserve">Thematic Area </t>
  </si>
  <si>
    <t xml:space="preserve">(in-country) Geographic Focus </t>
  </si>
  <si>
    <t>Name Programme Component Operator</t>
  </si>
  <si>
    <t>Type of entity</t>
  </si>
  <si>
    <t>Planned duration</t>
  </si>
  <si>
    <t>Sector 1</t>
  </si>
  <si>
    <t>Sector 2 (SDC only)</t>
  </si>
  <si>
    <t>Sector 3 (SDC only)</t>
  </si>
  <si>
    <t>PM Support RIO CC Adaptations</t>
  </si>
  <si>
    <t>PM Support RIO CC mitigation</t>
  </si>
  <si>
    <t>PM Support RIO CC desertification</t>
  </si>
  <si>
    <t>PM Support Social Inlcusion</t>
  </si>
  <si>
    <t>PM Gender</t>
  </si>
  <si>
    <t>PM Governance</t>
  </si>
  <si>
    <t>PM Disabilities</t>
  </si>
  <si>
    <t>PM Digitalisation</t>
  </si>
  <si>
    <t>PM Support RIO biodiversity</t>
  </si>
  <si>
    <t>PSP/PA</t>
  </si>
  <si>
    <t>maximum 40 characters</t>
  </si>
  <si>
    <t>in CHF</t>
  </si>
  <si>
    <t>according to Art. 2.2 Regulations</t>
  </si>
  <si>
    <t>according to Art. 2.4 Regulations</t>
  </si>
  <si>
    <t>Start</t>
  </si>
  <si>
    <t>End</t>
  </si>
  <si>
    <t>use title, not code</t>
  </si>
  <si>
    <t>Migration / Public Safety</t>
  </si>
  <si>
    <t>Migration &amp; Integration</t>
  </si>
  <si>
    <t>national coverage</t>
  </si>
  <si>
    <t>National administration</t>
  </si>
  <si>
    <t>Democratic participation</t>
  </si>
  <si>
    <t>Public sector policy and administrative management</t>
  </si>
  <si>
    <t>Not targeted</t>
  </si>
  <si>
    <t>Principal</t>
  </si>
  <si>
    <t>Significant</t>
  </si>
  <si>
    <t>Ministry of Social Affairs</t>
  </si>
  <si>
    <t>Ministry of Education and Research</t>
  </si>
  <si>
    <t>Education</t>
  </si>
  <si>
    <t>Ministry of Interior</t>
  </si>
  <si>
    <t>Procurement Plan</t>
  </si>
  <si>
    <t>Programme Component or Project Ref. No</t>
  </si>
  <si>
    <t>Contract Name</t>
  </si>
  <si>
    <t>If applicable, planned deadline for submitting documentation to Swiss "non objection"</t>
  </si>
  <si>
    <t>Launch of tender planned</t>
  </si>
  <si>
    <t>Tender notice will be submitted to Swiss side before publication</t>
  </si>
  <si>
    <t>English translation of tender documents will be made available to bidders</t>
  </si>
  <si>
    <t>Actual launch of tender (publication of tender notice)</t>
  </si>
  <si>
    <t>Contract signature planned</t>
  </si>
  <si>
    <t>Actual contract signature</t>
  </si>
  <si>
    <t xml:space="preserve"> Contract completion planned</t>
  </si>
  <si>
    <t>Actual contract completion</t>
  </si>
  <si>
    <t>Initially estimated costs</t>
  </si>
  <si>
    <t xml:space="preserve">Actual costs based on signed contracts
</t>
  </si>
  <si>
    <t xml:space="preserve">Contractor </t>
  </si>
  <si>
    <t>Expenditures incurred based on signed contracts</t>
  </si>
  <si>
    <t xml:space="preserve">Comments </t>
  </si>
  <si>
    <t>quarter / year</t>
  </si>
  <si>
    <t>yes/no</t>
  </si>
  <si>
    <t>date</t>
  </si>
  <si>
    <t>name</t>
  </si>
  <si>
    <t>status/ appeals/ cancelling or repetion of tender (incl. reason)/ numbers of bidders and rejected bids/risks/ irregularities related to the tender/ difficulties with the the Contractor/ suspension of works etc.</t>
  </si>
  <si>
    <t xml:space="preserve">Development and implementation of digital tools </t>
  </si>
  <si>
    <t>IV/2026</t>
  </si>
  <si>
    <t xml:space="preserve">yes </t>
  </si>
  <si>
    <t>no</t>
  </si>
  <si>
    <t>I/2027</t>
  </si>
  <si>
    <t>IV/2027</t>
  </si>
  <si>
    <t>II/2027</t>
  </si>
  <si>
    <t>I/2028</t>
  </si>
  <si>
    <t>Development and piloting a volunteer programme I (E-learning course for volunteers - base module)</t>
  </si>
  <si>
    <t>IV/2025</t>
  </si>
  <si>
    <t>yes</t>
  </si>
  <si>
    <t>29/09/2025</t>
  </si>
  <si>
    <t>IV/2025-I/2026</t>
  </si>
  <si>
    <t>III/2026</t>
  </si>
  <si>
    <t>AS BCS Koolitus</t>
  </si>
  <si>
    <t>Three bids were submitted. Two of them were rejected as they did not comply with the conditions set out in the procurement documents. A comprehensive report describing the procurement process, including the assessment, was submitted to the SCO on 21 January 2026.</t>
  </si>
  <si>
    <t>Development and piloting a volunteer programme II (E-learning course for volunteers - complementary module)</t>
  </si>
  <si>
    <t>Implementation of activities introducing Estonian culture and customs space</t>
  </si>
  <si>
    <t>III/2025</t>
  </si>
  <si>
    <t>23.09.2025</t>
  </si>
  <si>
    <t>The procurement was divided into four lots. One bid was submitted for Lots 1, 3, and 4, and two bids were submitted for Lot 2. All bids complied with the conditions set out in the procurement documents.  A comprehensive report describing the procurement process, including the assessment, was submitted to the SCO on 21 January 2026. As a result of the evaluation process, the contracts were awarded as described in the rows below.</t>
  </si>
  <si>
    <t>18.11.2025</t>
  </si>
  <si>
    <t>Targa Eesti Instituut OÜ</t>
  </si>
  <si>
    <t>Lot 1 of procurement Implementation of activities introducing Estonian culture and customs space</t>
  </si>
  <si>
    <t>ImmiSchool-Uusimmigrantide Koolituskeskus OÜ</t>
  </si>
  <si>
    <t>Lot 2 of procurement Implementation of activities introducing Estonian culture and customs space</t>
  </si>
  <si>
    <t>Lot 3 of procurement Implementation of activities introducing Estonian culture and customs space</t>
  </si>
  <si>
    <t>Lot 4 of procurement Implementation of activities introducing Estonian culture and customs space</t>
  </si>
  <si>
    <t>Development and providing activities to introduce Estonian cultural space and increase social connections</t>
  </si>
  <si>
    <t>II-III2026</t>
  </si>
  <si>
    <t>I-II/2028</t>
  </si>
  <si>
    <t xml:space="preserve">Advertising new possibilities and positive changes in social care- and child protection studies and work environment </t>
  </si>
  <si>
    <t xml:space="preserve">Regarding public awareness campaign highlighting new possibilities and positive changes in social care- and child protection studies and work environment (OPI 2.4-2.7), initial brainstorming and preparations were made in 2025 and it was decided that the campaign will not be carried out on such a large scale as it was originally planned, thus the cost will be below than the international procurement rate limit (to 135 000 EUR). We are planning to use remaining funds for the qualification principles procurement which is more priority in terms of this component activites. The exact decision how to go on with public awareness campaing activites will be decided in the first half of 2026. Preparation will be in the second half of 2026, and real activities begin in 2027. </t>
  </si>
  <si>
    <t>Streamlining and Updating the Principles of Qualifications for Social Sector Professions. Establishing a Framework to Ensure High-Quality Services.</t>
  </si>
  <si>
    <t>I/2026</t>
  </si>
  <si>
    <t>This procurement aims to develop a unified qualification principles framework for Estonia’s social sector to replace fragmented and inconsistent requirements to offet quality services. It will define cross-sectoral criteria for qualification needs and levels, produce occupation-specific qualification proposals for 15 social sector roles, and provide clear recommendations for implementation, including legislative changes, coordination with the education system, and responsibility allocation.</t>
  </si>
  <si>
    <t>Workplace onboarding program for people from diverse linguistic and cultural backgrounds entering employment in care sector</t>
  </si>
  <si>
    <t>II/2026</t>
  </si>
  <si>
    <t>This procurement aims to create an integrated, workplace-based onboarding program for care workers to address Estonia’s structural workforce shortage and fragmented integration support. Language barriers and the lack of a coordinated system currently limit access to care work and career progression, especially for people from different cultural and linguistic backgrounds.The procured program will combine vocational training, workplace mentorship, a language-supportive work environment, and targeted job-specific language training into a single, user-centered pathway that supports recruitment, skills development, and long-term retention in the care sector.</t>
  </si>
  <si>
    <t>No procurements of this amount are planned</t>
  </si>
  <si>
    <t>Programme Component 4 “Strengthening civil society through social innovation”</t>
  </si>
  <si>
    <t>&lt;</t>
  </si>
  <si>
    <t>Deckblatt Rechnung E-Billing / Coversheet Invoice E-Billing</t>
  </si>
  <si>
    <t>Buchungsinformationen / Booking information</t>
  </si>
  <si>
    <t>Referenz-Nummer / Reference Number</t>
  </si>
  <si>
    <t xml:space="preserve">REF-1006-66300 </t>
  </si>
  <si>
    <t>Projektnummer / Support Measure Identification Code</t>
  </si>
  <si>
    <t>Kreditorennummer / Creditor Number</t>
  </si>
  <si>
    <t>Name des Kreditors / Creditor's name</t>
  </si>
  <si>
    <t>Ministry of Finance of the Republic of Estonia</t>
  </si>
  <si>
    <t>Strasse / Street</t>
  </si>
  <si>
    <t>Suur-Ameerika 1</t>
  </si>
  <si>
    <t>PLZ, Ort / Zip code and place</t>
  </si>
  <si>
    <t>10122 Tallinn</t>
  </si>
  <si>
    <t>Währung / Currency:</t>
  </si>
  <si>
    <t>Betrag / Reimbursement requested from Switzerland</t>
  </si>
  <si>
    <t>Aufteilung nach Programmkomponente / Breakdown by programme component</t>
  </si>
  <si>
    <t>Zahladresse / Account details</t>
  </si>
  <si>
    <t>Kontoinhaber / bank account holder (if different from creditor name)</t>
  </si>
  <si>
    <t>IBAN-Nr.:</t>
  </si>
  <si>
    <t>EE891010220034796011</t>
  </si>
  <si>
    <t>SWIFT:</t>
  </si>
  <si>
    <t>EEUHEE2X</t>
  </si>
  <si>
    <t>Reference:</t>
  </si>
  <si>
    <t>Bankbezeichnung / Name and address of the bank</t>
  </si>
  <si>
    <t>SEB, Tornimäe 2, 15010 Tallinn, Estonia</t>
  </si>
  <si>
    <r>
      <rPr>
        <b/>
        <sz val="10"/>
        <rFont val="Arial"/>
        <family val="2"/>
        <charset val="186"/>
      </rPr>
      <t xml:space="preserve">Activity 1: Preparation of digital transformation in the field of integration: 
</t>
    </r>
    <r>
      <rPr>
        <sz val="10"/>
        <rFont val="Arial"/>
        <family val="2"/>
        <charset val="186"/>
      </rPr>
      <t xml:space="preserve">In the first half of 2025, the primary focus was on preparing the first procurement procedure. The objective of the procurement is to analyze existing systems and environments in order to gain an overview of how current services and solutions support integration into Estonian society, as well as to identify necessary changes for improving this support. The implementation period of the work is six months from the signing of the contract, which began in autumn 2025, therefore the results will be avalible in Spring 2026. Q4 of 2025 saw the commencement of the activities under the analysis of digital environments, which entailed regular collaboration with the service provider and different stakeholders involved with the platforms that are being analysed. In parallel, a “Digital Solutions for Integration” working group was established in 2025, bringing together experts in migration and integration from across Estonia. The working group held two meetings in the second half of 2025 to gather diverse input for the potential development of digital tools. To ensure that proposed solutions reflect actual user needs, the ideas generated were validated through online questionnaires and focus group interviews conducted in English and Russian with the target audience. Feedback from participants of the working group as well as the focus groups was highly positive, particularly regarding the inclusive approach taken by the Integration Foundation. All the steps were well documented, and two detailed reports of the working group’s meetings were produced to ensure transparency and provide a reference for future work. The working group’s contributions will play a key role in achieving output OPI 1.15 (creation of digital tools) during 2026 and onwards. Furthermore, the nature of the working group’s activities directly contributed to OCIM(a) 1.1 goals, hence achieving the 20% fulfillment goal for the year. Additionally, in autumn 2025, a Business Analyst was recruited to support the Project Manager in achieving the objectives of Activity 1 for 2026 and beyond. This need arose as the concepts for digital development became clearer during the processes outlined above, highlighting the necessity for additional expertise focused on the IT and technical aspects of future developments. 
 </t>
    </r>
  </si>
  <si>
    <r>
      <t xml:space="preserve">Activity 2: Inclusion of volunteers in the integration activities: 
</t>
    </r>
    <r>
      <rPr>
        <sz val="10"/>
        <rFont val="Arial"/>
        <family val="2"/>
        <charset val="186"/>
      </rPr>
      <t xml:space="preserve">Activities continued to create an organizational model for volunteer involvement. In-house discussions were held on volunteer involvement topics. The discussion addressed the significance of volunteer involvement for society, organizations, and participants, as well as the benefits that such contributions provide to volunteers. In addition, engagement events for volunteers already contributing were held at the foundation to gather input on the expectations and needs of volunteers. Additional meetings were held and agreed with organizations that have involved volunteers. In addition, a tender for basic training for the volunteer e-course was prepared, which was announced at the end of the third quarter. Cooperation with the research partner for the “Study of Volunteer Involvement Practices in the Integration Field” continued. The study was completed in November.
Preparations were made for the involvement of volunteers in the Integration Conference. 10 people contributed as volunteers at the conference. A cooperation meeting was held with experts in the field of volunteers of the Swiss-Lithuanian Cooperation Programme. INSA and Praxis completed a study “Volunteer Involvement Practices in the Integration Field”, which was presented both at the Integration Conference on 12.11 and at a separate seminar introducing the study on 13.11, to which cooperation partners and volunteers were invited. In addition to the longer presentation of the study, discussions were also held in round tables, where feedback was given on the volunteer involvement practices of different systems and their applicability in Estonian conditions was assessed. A partner for the public procurement “Creation of a basic module for an e-course training aimed at volunteers” was selected, with whom a contract was signed and cooperation began to create the e-course. In cooperation with partner Mondo, volunteer seminar was held on 5 December on the occasion of Volunteer Day, during which 14 people were trained on the topic “Encounters between cultures”.
In December, cooperation began with a partner who, in cooperation with the volunteer project manager and field managers, will help to flesh out the volunteer application model (including writing instructions, etc.).
</t>
    </r>
  </si>
  <si>
    <r>
      <rPr>
        <b/>
        <sz val="10"/>
        <color rgb="FF000000"/>
        <rFont val="Arial"/>
        <family val="2"/>
        <charset val="186"/>
      </rPr>
      <t>Activity 4:  Activities introducing the Estonian cultural space</t>
    </r>
    <r>
      <rPr>
        <sz val="10"/>
        <color rgb="FF000000"/>
        <rFont val="Arial"/>
        <family val="2"/>
        <charset val="186"/>
      </rPr>
      <t xml:space="preserve">: 
The public procurement for the provision of activities introducing the Estonian cultural space, announced in the second quarter, failed as no tenders were received. A new call for tenders was launched in the third quarter, in September 2025. The new tender for the provision of activities introducing the Estonian cultural space was successful. In total four contracts were signed with 2 different partners, and the first groups started already in December 2025. 
In the third quarter, the outdoor cinema of the film programme introducing the Estonian cultural and customs space took place in Ida-Viru County, with a total of 9 sessions. In the 4th quarter, the film program’s indoor cinema sessions took place in Ida-Viru County, with a total of 8 sessions. The sessions were organized by Ida-Viru Enterprise Center. The sessions took place in Jõhvi Apollo cinema and Narva Estonian Gymnasium. A total of 367 participants attended the sessions. 
A partner (MoveMyTalent OÜ) was found for organizing cultural sensitivity seminars for representatives of organisations providing services to people with different linguistic and cultural backgrounds living in Estonia (including museums, libraries, theatres, folk culture societies, hobby schools, etc.). In November 2025, two cultural sensitivity seminars took place, the aim of which was to raise the awareness of organisations providing services to people from different linguistic and cultural backgrounds about adaptation and integration topics and cultural diversity. There are also opportunities to introduce Estonia's cultural and customs space during their activities. There was one contact seminar (in Tallinn) and one webinar. A total of 44 people participated in the seminars. 
In the fourth quarter, a procurement was prepared and announced to organize study visits for people from different linguistic and cultural backgrounds across Estonia by 2026. They will be introduced to the cultural and customs space of Estonia. The study visits start in Ida-Viru County and Northern Estonia. The evaluation of the tender resulted in the award of 2 contracts.
</t>
    </r>
  </si>
  <si>
    <r>
      <rPr>
        <b/>
        <sz val="10"/>
        <rFont val="Arial"/>
        <family val="2"/>
        <charset val="186"/>
      </rPr>
      <t xml:space="preserve">Activity 1: curricula and professional qualification modification: 
</t>
    </r>
    <r>
      <rPr>
        <sz val="10"/>
        <rFont val="Arial"/>
        <family val="2"/>
        <charset val="186"/>
      </rPr>
      <t xml:space="preserve">There were two major pieces of work undertaken during the reporting period that form the basis for future activities: 
-	creating the competence profile framework for social sector 
-	preparing the procurement of qualification principles 
A </t>
    </r>
    <r>
      <rPr>
        <b/>
        <sz val="10"/>
        <rFont val="Arial"/>
        <family val="2"/>
        <charset val="186"/>
      </rPr>
      <t>social sector competence profile framework</t>
    </r>
    <r>
      <rPr>
        <sz val="10"/>
        <rFont val="Arial"/>
        <family val="2"/>
        <charset val="186"/>
      </rPr>
      <t xml:space="preserve"> solution was achieved, representing a key milestone in the overall process. The creation of the framework is an essential prerequisite for ensuring that social sector occupational competence profiles are developed on a unified basis, follow common agreements, and that the development of new profiles in the future becomes faster and more streamlined. Therefore, the creation of the framework constitutes indispensable preparatory work. The competence profiles of social sector professions will be the basis for curricula development activities. 
Social sector competence framework was developed in cooperation with the Ministry of Education and Research and the Estonian Qualifications Authority. The action was led by the Estonian Social Work Association (ESWA) based on the terms of reference of the Ministry of Social Affairs. It will be published and presented in January 2026.
The terms of reference and technical description of the procurement of </t>
    </r>
    <r>
      <rPr>
        <b/>
        <sz val="10"/>
        <rFont val="Arial"/>
        <family val="2"/>
        <charset val="186"/>
      </rPr>
      <t>qualification principles</t>
    </r>
    <r>
      <rPr>
        <sz val="10"/>
        <rFont val="Arial"/>
        <family val="2"/>
        <charset val="186"/>
      </rPr>
      <t xml:space="preserve"> were prepared in Nov 2025. The objective of the action is to streamline and update the qualification principles for professions in the social sector and, based on these, to develop profession-specific proposals for amending qualification requirements, as well as to define the need for and level of requirements for professions where such requirements have not previously been established. The activities themselves are planned in 2026.</t>
    </r>
  </si>
  <si>
    <r>
      <t xml:space="preserve">In the context of developing </t>
    </r>
    <r>
      <rPr>
        <b/>
        <sz val="10"/>
        <rFont val="Arial"/>
        <family val="2"/>
        <charset val="186"/>
      </rPr>
      <t>support and counselling systems for social sector workers</t>
    </r>
    <r>
      <rPr>
        <sz val="10"/>
        <rFont val="Arial"/>
        <family val="2"/>
        <charset val="186"/>
      </rPr>
      <t xml:space="preserve">, two podcasts were produced by ESWA: “Self-Care for Helpers – Who Helps the Helper?” and “Social Work as an Invisible Pillar Holding Society Together.” ESWA also initiated the development of the “Tips Corner” (“Nipinurk) section on its website, aimed at providing practical tools and self-development resources for professionals in the sector. “Master Workshops” were organised to </t>
    </r>
    <r>
      <rPr>
        <b/>
        <sz val="10"/>
        <rFont val="Arial"/>
        <family val="2"/>
        <charset val="186"/>
      </rPr>
      <t>disseminate best practices in the field</t>
    </r>
    <r>
      <rPr>
        <sz val="10"/>
        <rFont val="Arial"/>
        <family val="2"/>
        <charset val="186"/>
      </rPr>
      <t xml:space="preserve">, including: “How to Create a Wellbeing Plan?”, “Out-of-the-Box Opportunities in Local Social Work”, “Masterful Caring”, “Self-Healing through the Energy Flow of Nature”, and “Supervision, Coaching and Psychodrama in Work with Clients with Mental Disorders, their Families and the Professionals Working with them.” 
ESWA also carried out a </t>
    </r>
    <r>
      <rPr>
        <b/>
        <sz val="10"/>
        <rFont val="Arial"/>
        <family val="2"/>
        <charset val="186"/>
      </rPr>
      <t>study trip to Finland</t>
    </r>
    <r>
      <rPr>
        <sz val="10"/>
        <rFont val="Arial"/>
        <family val="2"/>
        <charset val="186"/>
      </rPr>
      <t xml:space="preserve"> that focused on the support system of specialists.
In cooperation with the Ministry of Finance, </t>
    </r>
    <r>
      <rPr>
        <b/>
        <sz val="10"/>
        <rFont val="Arial"/>
        <family val="2"/>
        <charset val="186"/>
      </rPr>
      <t xml:space="preserve">a video-based tool for social workers </t>
    </r>
    <r>
      <rPr>
        <sz val="10"/>
        <rFont val="Arial"/>
        <family val="2"/>
        <charset val="186"/>
      </rPr>
      <t>was developed in the minuraha.ee environment to support target groups experiencing financial difficulties in</t>
    </r>
    <r>
      <rPr>
        <b/>
        <sz val="10"/>
        <rFont val="Arial"/>
        <family val="2"/>
        <charset val="186"/>
      </rPr>
      <t xml:space="preserve"> improving their financial literacy.</t>
    </r>
  </si>
  <si>
    <r>
      <rPr>
        <b/>
        <sz val="10"/>
        <color rgb="FF000000"/>
        <rFont val="Arial"/>
      </rPr>
      <t>Activity 1. In-service training for professionals in the education sector:</t>
    </r>
    <r>
      <rPr>
        <sz val="10"/>
        <color rgb="FF000000"/>
        <rFont val="Arial"/>
      </rPr>
      <t xml:space="preserve"> 
In 2025, three in-service training programs were completed. In the second half of 2025, 54 professionals in the education sector acquired knowledge and skills necessary for working in multicultural environments. Altogether, 64 participants registered for the trainings, of whom 54 completed the programs, resulting in a completion rate of approximately 84%. Based on the immediate feedback from two trainings available at the time of reporting, 94% of participants have acquired the necessary knowledge and skills to work in multicultural environments and are ready to apply them when working with individuals from different linguistic and cultural backgrounds. This indicates the achievement of OCIM Indicator 2.1 at the level of knowledge acquisition and readiness. 
Although six months have not yet passed since the completion of the trainings at the time of submitting the report and it is therefore not possible to assess long-term impact, the high level of satisfaction, completion rate, and participants’ readiness to apply the acquired knowledge indicate that the achievement of the intended impact is likely.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</si>
</sst>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dd/mm/yy;@"/>
    <numFmt numFmtId="166" formatCode="0.000"/>
  </numFmts>
  <fonts count="70">
    <font>
      <sz val="10"/>
      <name val="Arial"/>
      <charset val="186"/>
    </font>
    <font>
      <sz val="11"/>
      <color theme="1"/>
      <name val="Calibri"/>
      <family val="2"/>
      <charset val="186"/>
      <scheme val="minor"/>
    </font>
    <font>
      <sz val="11"/>
      <color theme="1"/>
      <name val="Calibri"/>
      <family val="2"/>
      <charset val="186"/>
      <scheme val="minor"/>
    </font>
    <font>
      <sz val="10"/>
      <color theme="1"/>
      <name val="Arial"/>
      <family val="2"/>
    </font>
    <font>
      <sz val="11"/>
      <color theme="1"/>
      <name val="Arial"/>
      <family val="2"/>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0"/>
      <name val="Arial"/>
      <family val="2"/>
      <charset val="186"/>
    </font>
    <font>
      <sz val="10"/>
      <name val="Arial"/>
      <family val="2"/>
      <charset val="186"/>
    </font>
    <font>
      <sz val="12"/>
      <name val="Arial"/>
      <family val="2"/>
      <charset val="186"/>
    </font>
    <font>
      <b/>
      <sz val="10"/>
      <name val="Arial Narrow"/>
      <family val="2"/>
      <charset val="186"/>
    </font>
    <font>
      <sz val="10"/>
      <name val="Arial"/>
      <family val="2"/>
      <charset val="186"/>
    </font>
    <font>
      <sz val="11"/>
      <color theme="1"/>
      <name val="Calibri"/>
      <family val="2"/>
      <charset val="186"/>
      <scheme val="minor"/>
    </font>
    <font>
      <u/>
      <sz val="10"/>
      <color theme="11"/>
      <name val="Arial"/>
      <family val="2"/>
      <charset val="186"/>
    </font>
    <font>
      <b/>
      <sz val="16"/>
      <name val="Arial"/>
      <family val="2"/>
    </font>
    <font>
      <sz val="11"/>
      <name val="Arial Narrow"/>
      <family val="2"/>
      <charset val="186"/>
    </font>
    <font>
      <b/>
      <sz val="10"/>
      <name val="Arial Narrow"/>
      <family val="2"/>
    </font>
    <font>
      <b/>
      <sz val="11"/>
      <name val="Arial Narrow"/>
      <family val="2"/>
    </font>
    <font>
      <b/>
      <sz val="12"/>
      <name val="Arial"/>
      <family val="2"/>
    </font>
    <font>
      <sz val="10"/>
      <name val="Arial Narrow"/>
      <family val="2"/>
    </font>
    <font>
      <b/>
      <sz val="11"/>
      <name val="Arial Narrow"/>
      <family val="2"/>
      <charset val="186"/>
    </font>
    <font>
      <sz val="10"/>
      <name val="Arial"/>
      <family val="2"/>
    </font>
    <font>
      <b/>
      <sz val="11"/>
      <color theme="1"/>
      <name val="Arial Narrow"/>
      <family val="2"/>
    </font>
    <font>
      <sz val="11"/>
      <name val="Arial Narrow"/>
      <family val="2"/>
    </font>
    <font>
      <b/>
      <sz val="10"/>
      <name val="Arial"/>
      <family val="2"/>
    </font>
    <font>
      <sz val="9"/>
      <color indexed="81"/>
      <name val="Tahoma"/>
      <family val="2"/>
    </font>
    <font>
      <b/>
      <sz val="10"/>
      <color indexed="8"/>
      <name val="Arial"/>
      <family val="2"/>
    </font>
    <font>
      <sz val="10"/>
      <color indexed="8"/>
      <name val="Arial"/>
      <family val="2"/>
    </font>
    <font>
      <i/>
      <sz val="11"/>
      <name val="Arial Narrow"/>
      <family val="2"/>
    </font>
    <font>
      <sz val="9"/>
      <name val="Arial"/>
      <family val="2"/>
    </font>
    <font>
      <i/>
      <sz val="10"/>
      <name val="Arial"/>
      <family val="2"/>
    </font>
    <font>
      <sz val="8"/>
      <color indexed="8"/>
      <name val="Arial"/>
      <family val="2"/>
    </font>
    <font>
      <b/>
      <i/>
      <sz val="11"/>
      <name val="Arial"/>
      <family val="2"/>
    </font>
    <font>
      <b/>
      <sz val="10"/>
      <color theme="1"/>
      <name val="Arial Narrow"/>
      <family val="2"/>
    </font>
    <font>
      <sz val="11"/>
      <color indexed="81"/>
      <name val="Segoe UI"/>
      <family val="2"/>
    </font>
    <font>
      <sz val="14"/>
      <name val="Arial"/>
      <family val="2"/>
    </font>
    <font>
      <sz val="11"/>
      <name val="Arial"/>
      <family val="2"/>
    </font>
    <font>
      <sz val="9"/>
      <color indexed="81"/>
      <name val="Segoe UI"/>
      <family val="2"/>
    </font>
    <font>
      <i/>
      <sz val="10"/>
      <color rgb="FF7F7F7F"/>
      <name val="Arial"/>
      <family val="2"/>
    </font>
    <font>
      <sz val="10"/>
      <color indexed="81"/>
      <name val="Arial Narrow"/>
      <family val="2"/>
    </font>
    <font>
      <sz val="11"/>
      <color theme="2" tint="-0.499984740745262"/>
      <name val="Arial Narrow"/>
      <family val="2"/>
    </font>
    <font>
      <sz val="9"/>
      <color theme="1"/>
      <name val="Arial Narrow"/>
      <family val="2"/>
    </font>
    <font>
      <sz val="10"/>
      <color rgb="FF000000"/>
      <name val="Arial"/>
      <family val="2"/>
    </font>
    <font>
      <sz val="10"/>
      <color theme="0" tint="-0.34998626667073579"/>
      <name val="Arial"/>
      <family val="2"/>
    </font>
    <font>
      <b/>
      <sz val="10"/>
      <color theme="0" tint="-0.34998626667073579"/>
      <name val="Arial Narrow"/>
      <family val="2"/>
    </font>
    <font>
      <b/>
      <sz val="9"/>
      <color theme="1"/>
      <name val="Arial Narrow"/>
      <family val="2"/>
    </font>
    <font>
      <b/>
      <sz val="10"/>
      <name val="Arial "/>
    </font>
    <font>
      <b/>
      <sz val="10"/>
      <color rgb="FFFF0000"/>
      <name val="Arial"/>
      <family val="2"/>
    </font>
    <font>
      <sz val="9"/>
      <color indexed="81"/>
      <name val="Arial"/>
      <family val="2"/>
    </font>
    <font>
      <i/>
      <sz val="9"/>
      <color indexed="81"/>
      <name val="Tahoma"/>
      <family val="2"/>
    </font>
    <font>
      <i/>
      <sz val="9"/>
      <color indexed="81"/>
      <name val="Arial"/>
      <family val="2"/>
    </font>
    <font>
      <b/>
      <sz val="10"/>
      <color theme="1"/>
      <name val="Arial Narrow"/>
      <family val="2"/>
      <charset val="186"/>
    </font>
    <font>
      <i/>
      <sz val="10"/>
      <color theme="1"/>
      <name val="Arial"/>
      <family val="2"/>
    </font>
    <font>
      <sz val="10"/>
      <color theme="1"/>
      <name val="Arial Narrow"/>
      <family val="2"/>
    </font>
    <font>
      <i/>
      <sz val="10"/>
      <color theme="1"/>
      <name val="Arial Narrow"/>
      <family val="2"/>
    </font>
    <font>
      <u/>
      <sz val="10"/>
      <color theme="10"/>
      <name val="Arial"/>
      <family val="2"/>
      <charset val="186"/>
    </font>
    <font>
      <sz val="11"/>
      <color rgb="FF000000"/>
      <name val="Arial Narrow"/>
      <family val="2"/>
      <charset val="186"/>
    </font>
    <font>
      <b/>
      <sz val="11"/>
      <color rgb="FF000000"/>
      <name val="Arial Narrow"/>
      <family val="2"/>
      <charset val="186"/>
    </font>
    <font>
      <i/>
      <sz val="11"/>
      <color rgb="FF000000"/>
      <name val="Arial Narrow"/>
      <family val="2"/>
      <charset val="186"/>
    </font>
    <font>
      <sz val="10"/>
      <color rgb="FF000000"/>
      <name val="Arial"/>
      <family val="2"/>
      <charset val="186"/>
    </font>
    <font>
      <b/>
      <sz val="10"/>
      <color rgb="FF000000"/>
      <name val="Arial"/>
      <family val="2"/>
      <charset val="186"/>
    </font>
    <font>
      <b/>
      <i/>
      <sz val="10"/>
      <name val="Arial"/>
      <family val="2"/>
      <charset val="186"/>
    </font>
    <font>
      <i/>
      <sz val="10"/>
      <name val="Arial"/>
      <family val="2"/>
      <charset val="186"/>
    </font>
    <font>
      <sz val="10"/>
      <color rgb="FFFF0000"/>
      <name val="Arial"/>
      <family val="2"/>
      <charset val="186"/>
    </font>
    <font>
      <sz val="10"/>
      <color rgb="FF000000"/>
      <name val="Arial"/>
    </font>
    <font>
      <sz val="11"/>
      <color theme="1"/>
      <name val="Arial Narrow"/>
      <family val="2"/>
      <charset val="186"/>
    </font>
    <font>
      <b/>
      <sz val="10"/>
      <color rgb="FF000000"/>
      <name val="Arial"/>
    </font>
  </fonts>
  <fills count="1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rgb="FFFCFECE"/>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2F8EE"/>
        <bgColor indexed="64"/>
      </patternFill>
    </fill>
    <fill>
      <patternFill patternType="solid">
        <fgColor rgb="FFFFFF00"/>
        <bgColor indexed="64"/>
      </patternFill>
    </fill>
    <fill>
      <patternFill patternType="solid">
        <fgColor rgb="FFF2F8EE"/>
        <bgColor rgb="FF000000"/>
      </patternFill>
    </fill>
  </fills>
  <borders count="36">
    <border>
      <left/>
      <right/>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slantDashDot">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style="slantDashDot">
        <color indexed="64"/>
      </left>
      <right/>
      <top style="medium">
        <color indexed="64"/>
      </top>
      <bottom style="medium">
        <color indexed="64"/>
      </bottom>
      <diagonal/>
    </border>
    <border>
      <left style="thin">
        <color auto="1"/>
      </left>
      <right style="thin">
        <color auto="1"/>
      </right>
      <top/>
      <bottom/>
      <diagonal/>
    </border>
  </borders>
  <cellStyleXfs count="57">
    <xf numFmtId="0" fontId="0" fillId="0" borderId="0"/>
    <xf numFmtId="0" fontId="14" fillId="0" borderId="0"/>
    <xf numFmtId="0" fontId="15" fillId="0" borderId="0"/>
    <xf numFmtId="0" fontId="11" fillId="0" borderId="0"/>
    <xf numFmtId="9" fontId="8" fillId="0" borderId="0" applyFont="0" applyFill="0" applyBorder="0" applyAlignment="0" applyProtection="0"/>
    <xf numFmtId="9" fontId="14" fillId="0" borderId="0" applyFon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8" fillId="0" borderId="0"/>
    <xf numFmtId="0" fontId="8" fillId="0" borderId="0"/>
    <xf numFmtId="0" fontId="8" fillId="0" borderId="0"/>
    <xf numFmtId="0" fontId="7" fillId="0" borderId="0"/>
    <xf numFmtId="0" fontId="6" fillId="0" borderId="0"/>
    <xf numFmtId="9" fontId="6" fillId="0" borderId="0" applyFont="0" applyFill="0" applyBorder="0" applyAlignment="0" applyProtection="0"/>
    <xf numFmtId="0" fontId="5" fillId="0" borderId="0"/>
    <xf numFmtId="0" fontId="4" fillId="0" borderId="0"/>
    <xf numFmtId="0" fontId="24" fillId="0" borderId="0"/>
    <xf numFmtId="0" fontId="41" fillId="0" borderId="0" applyNumberFormat="0" applyFill="0" applyBorder="0" applyAlignment="0" applyProtection="0"/>
    <xf numFmtId="0" fontId="2" fillId="0" borderId="0"/>
    <xf numFmtId="9" fontId="8"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0" fontId="58" fillId="0" borderId="0" applyNumberForma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cellStyleXfs>
  <cellXfs count="471">
    <xf numFmtId="0" fontId="0" fillId="0" borderId="0" xfId="0"/>
    <xf numFmtId="0" fontId="38" fillId="0" borderId="0" xfId="42" applyFont="1" applyAlignment="1">
      <alignment vertical="center"/>
    </xf>
    <xf numFmtId="0" fontId="4" fillId="0" borderId="0" xfId="42" applyAlignment="1">
      <alignment vertical="center"/>
    </xf>
    <xf numFmtId="0" fontId="39" fillId="0" borderId="0" xfId="42" applyFont="1" applyAlignment="1">
      <alignment vertical="center"/>
    </xf>
    <xf numFmtId="0" fontId="24" fillId="0" borderId="0" xfId="42" applyFont="1" applyAlignment="1">
      <alignment vertical="center"/>
    </xf>
    <xf numFmtId="0" fontId="38" fillId="0" borderId="0" xfId="42" applyFont="1" applyAlignment="1">
      <alignment horizontal="left" vertical="center"/>
    </xf>
    <xf numFmtId="2" fontId="24" fillId="7" borderId="8" xfId="0" applyNumberFormat="1" applyFont="1" applyFill="1" applyBorder="1" applyAlignment="1">
      <alignment horizontal="left" vertical="center" wrapText="1"/>
    </xf>
    <xf numFmtId="0" fontId="24" fillId="0" borderId="0" xfId="42" applyFont="1" applyAlignment="1">
      <alignment horizontal="left" vertical="center"/>
    </xf>
    <xf numFmtId="4" fontId="0" fillId="0" borderId="0" xfId="0" applyNumberFormat="1"/>
    <xf numFmtId="0" fontId="24" fillId="0" borderId="0" xfId="0" applyFont="1"/>
    <xf numFmtId="10" fontId="0" fillId="0" borderId="0" xfId="0" applyNumberFormat="1" applyAlignment="1">
      <alignment horizontal="left"/>
    </xf>
    <xf numFmtId="0" fontId="0" fillId="0" borderId="0" xfId="0" applyAlignment="1">
      <alignment horizontal="left"/>
    </xf>
    <xf numFmtId="0" fontId="27" fillId="0" borderId="0" xfId="0" applyFont="1"/>
    <xf numFmtId="0" fontId="0" fillId="0" borderId="0" xfId="0" applyAlignment="1">
      <alignment wrapText="1"/>
    </xf>
    <xf numFmtId="4" fontId="0" fillId="0" borderId="0" xfId="0" applyNumberFormat="1" applyAlignment="1">
      <alignment wrapText="1"/>
    </xf>
    <xf numFmtId="0" fontId="0" fillId="0" borderId="0" xfId="0" applyProtection="1">
      <protection locked="0"/>
    </xf>
    <xf numFmtId="4" fontId="0" fillId="0" borderId="0" xfId="0" applyNumberFormat="1" applyProtection="1">
      <protection locked="0"/>
    </xf>
    <xf numFmtId="0" fontId="10" fillId="0" borderId="0" xfId="0" applyFont="1" applyAlignment="1" applyProtection="1">
      <alignment horizontal="center"/>
      <protection locked="0"/>
    </xf>
    <xf numFmtId="2" fontId="10" fillId="0" borderId="0" xfId="0" applyNumberFormat="1" applyFont="1" applyAlignment="1" applyProtection="1">
      <alignment horizontal="center" wrapText="1"/>
      <protection locked="0"/>
    </xf>
    <xf numFmtId="4" fontId="10" fillId="0" borderId="0" xfId="0" applyNumberFormat="1" applyFont="1" applyProtection="1">
      <protection locked="0"/>
    </xf>
    <xf numFmtId="0" fontId="10" fillId="0" borderId="0" xfId="0" applyFont="1" applyProtection="1">
      <protection locked="0"/>
    </xf>
    <xf numFmtId="10" fontId="10" fillId="0" borderId="0" xfId="0" applyNumberFormat="1" applyFont="1" applyProtection="1">
      <protection locked="0"/>
    </xf>
    <xf numFmtId="0" fontId="10" fillId="0" borderId="0" xfId="0" applyFont="1" applyAlignment="1" applyProtection="1">
      <alignment wrapText="1"/>
      <protection locked="0"/>
    </xf>
    <xf numFmtId="0" fontId="0" fillId="0" borderId="0" xfId="0" applyAlignment="1" applyProtection="1">
      <alignment wrapText="1"/>
      <protection locked="0"/>
    </xf>
    <xf numFmtId="0" fontId="26" fillId="0" borderId="0" xfId="0" applyFont="1" applyProtection="1">
      <protection locked="0"/>
    </xf>
    <xf numFmtId="0" fontId="26" fillId="0" borderId="0" xfId="0" applyFont="1" applyAlignment="1" applyProtection="1">
      <alignment horizontal="left"/>
      <protection locked="0"/>
    </xf>
    <xf numFmtId="0" fontId="26" fillId="4" borderId="0" xfId="0" applyFont="1" applyFill="1" applyProtection="1">
      <protection locked="0"/>
    </xf>
    <xf numFmtId="0" fontId="39" fillId="0" borderId="0" xfId="0" applyFont="1" applyAlignment="1" applyProtection="1">
      <alignment vertical="center"/>
      <protection locked="0"/>
    </xf>
    <xf numFmtId="0" fontId="26" fillId="0" borderId="0" xfId="0" applyFont="1"/>
    <xf numFmtId="0" fontId="25" fillId="3" borderId="8" xfId="0" applyFont="1" applyFill="1" applyBorder="1" applyAlignment="1">
      <alignment horizontal="center" vertical="center" wrapText="1"/>
    </xf>
    <xf numFmtId="4" fontId="25" fillId="2" borderId="8" xfId="0" applyNumberFormat="1" applyFont="1" applyFill="1" applyBorder="1" applyAlignment="1">
      <alignment horizontal="center" vertical="center"/>
    </xf>
    <xf numFmtId="4" fontId="25" fillId="0" borderId="8" xfId="0" applyNumberFormat="1" applyFont="1" applyBorder="1" applyAlignment="1">
      <alignment horizontal="center" vertical="center" wrapText="1"/>
    </xf>
    <xf numFmtId="0" fontId="43" fillId="0" borderId="0" xfId="0" applyFont="1" applyProtection="1">
      <protection locked="0"/>
    </xf>
    <xf numFmtId="4" fontId="0" fillId="3" borderId="0" xfId="0" applyNumberFormat="1" applyFill="1"/>
    <xf numFmtId="0" fontId="0" fillId="3" borderId="0" xfId="0" applyFill="1"/>
    <xf numFmtId="4" fontId="24" fillId="0" borderId="0" xfId="0" applyNumberFormat="1" applyFont="1"/>
    <xf numFmtId="0" fontId="39" fillId="0" borderId="0" xfId="0" applyFont="1" applyAlignment="1">
      <alignment horizontal="left" vertical="center"/>
    </xf>
    <xf numFmtId="0" fontId="26" fillId="3" borderId="0" xfId="0" applyFont="1" applyFill="1" applyProtection="1">
      <protection locked="0"/>
    </xf>
    <xf numFmtId="0" fontId="26" fillId="3" borderId="0" xfId="0" applyFont="1" applyFill="1" applyAlignment="1" applyProtection="1">
      <alignment horizontal="left"/>
      <protection locked="0"/>
    </xf>
    <xf numFmtId="49" fontId="21" fillId="6" borderId="0" xfId="0" applyNumberFormat="1" applyFont="1" applyFill="1" applyAlignment="1">
      <alignment horizontal="left"/>
    </xf>
    <xf numFmtId="0" fontId="8" fillId="0" borderId="0" xfId="37" applyProtection="1">
      <protection locked="0"/>
    </xf>
    <xf numFmtId="0" fontId="8" fillId="0" borderId="0" xfId="37" applyAlignment="1" applyProtection="1">
      <alignment wrapText="1"/>
      <protection locked="0"/>
    </xf>
    <xf numFmtId="49" fontId="21" fillId="6" borderId="0" xfId="0" applyNumberFormat="1" applyFont="1" applyFill="1" applyAlignment="1" applyProtection="1">
      <alignment horizontal="left"/>
      <protection locked="0"/>
    </xf>
    <xf numFmtId="0" fontId="26" fillId="6" borderId="0" xfId="0" applyFont="1" applyFill="1"/>
    <xf numFmtId="0" fontId="27" fillId="5" borderId="7" xfId="37" applyFont="1" applyFill="1" applyBorder="1" applyAlignment="1" applyProtection="1">
      <alignment horizontal="right" vertical="top" wrapText="1"/>
      <protection locked="0"/>
    </xf>
    <xf numFmtId="0" fontId="25" fillId="5" borderId="14" xfId="0" applyFont="1" applyFill="1" applyBorder="1" applyAlignment="1">
      <alignment horizontal="left" vertical="center" wrapText="1"/>
    </xf>
    <xf numFmtId="4" fontId="25" fillId="5" borderId="14" xfId="0" applyNumberFormat="1" applyFont="1" applyFill="1" applyBorder="1" applyAlignment="1">
      <alignment horizontal="left" vertical="center" wrapText="1"/>
    </xf>
    <xf numFmtId="0" fontId="44" fillId="5" borderId="7" xfId="0" applyFont="1" applyFill="1" applyBorder="1" applyAlignment="1">
      <alignment horizontal="left" vertical="top" wrapText="1"/>
    </xf>
    <xf numFmtId="4" fontId="44" fillId="5" borderId="7" xfId="0" applyNumberFormat="1" applyFont="1" applyFill="1" applyBorder="1" applyAlignment="1">
      <alignment horizontal="left" vertical="top" wrapText="1"/>
    </xf>
    <xf numFmtId="4" fontId="44" fillId="5" borderId="2" xfId="0" applyNumberFormat="1" applyFont="1" applyFill="1" applyBorder="1" applyAlignment="1">
      <alignment horizontal="left" vertical="top" wrapText="1"/>
    </xf>
    <xf numFmtId="4" fontId="44" fillId="5" borderId="5" xfId="0" applyNumberFormat="1" applyFont="1" applyFill="1" applyBorder="1" applyAlignment="1">
      <alignment horizontal="left" vertical="top" wrapText="1"/>
    </xf>
    <xf numFmtId="2" fontId="13" fillId="7" borderId="8" xfId="0" applyNumberFormat="1" applyFont="1" applyFill="1" applyBorder="1" applyAlignment="1">
      <alignment horizontal="center" vertical="center" wrapText="1"/>
    </xf>
    <xf numFmtId="2" fontId="13" fillId="5" borderId="8" xfId="0" applyNumberFormat="1" applyFont="1" applyFill="1" applyBorder="1" applyAlignment="1">
      <alignment horizontal="center" vertical="center" wrapText="1"/>
    </xf>
    <xf numFmtId="4" fontId="19" fillId="0" borderId="8" xfId="0" applyNumberFormat="1" applyFont="1" applyBorder="1"/>
    <xf numFmtId="10" fontId="19" fillId="0" borderId="8" xfId="4" applyNumberFormat="1" applyFont="1" applyBorder="1"/>
    <xf numFmtId="4" fontId="41" fillId="8" borderId="8" xfId="44" applyNumberFormat="1" applyFill="1" applyBorder="1" applyAlignment="1">
      <alignment horizontal="right" wrapText="1"/>
    </xf>
    <xf numFmtId="10" fontId="22" fillId="0" borderId="8" xfId="4" applyNumberFormat="1" applyFont="1" applyBorder="1"/>
    <xf numFmtId="0" fontId="24" fillId="0" borderId="11" xfId="0" applyFont="1" applyBorder="1" applyAlignment="1">
      <alignment horizontal="left" wrapText="1"/>
    </xf>
    <xf numFmtId="0" fontId="24" fillId="0" borderId="4" xfId="0" applyFont="1" applyBorder="1" applyAlignment="1">
      <alignment horizontal="left" wrapText="1"/>
    </xf>
    <xf numFmtId="0" fontId="24" fillId="0" borderId="0" xfId="0" applyFont="1" applyAlignment="1">
      <alignment horizontal="left"/>
    </xf>
    <xf numFmtId="0" fontId="0" fillId="0" borderId="6" xfId="0" applyBorder="1" applyAlignment="1">
      <alignment horizontal="left"/>
    </xf>
    <xf numFmtId="4" fontId="24" fillId="0" borderId="10" xfId="0" applyNumberFormat="1" applyFont="1" applyBorder="1"/>
    <xf numFmtId="0" fontId="24" fillId="0" borderId="13" xfId="0" applyFont="1" applyBorder="1" applyAlignment="1">
      <alignment horizontal="center" vertical="center" wrapText="1"/>
    </xf>
    <xf numFmtId="4" fontId="24" fillId="0" borderId="9" xfId="0" applyNumberFormat="1" applyFont="1" applyBorder="1" applyAlignment="1">
      <alignment horizontal="center" wrapText="1"/>
    </xf>
    <xf numFmtId="0" fontId="24" fillId="0" borderId="10" xfId="0" applyFont="1" applyBorder="1"/>
    <xf numFmtId="0" fontId="27" fillId="3" borderId="10" xfId="0" applyFont="1" applyFill="1" applyBorder="1"/>
    <xf numFmtId="0" fontId="27" fillId="3" borderId="13" xfId="0" applyFont="1" applyFill="1" applyBorder="1" applyAlignment="1">
      <alignment horizontal="center" vertical="center" wrapText="1"/>
    </xf>
    <xf numFmtId="4" fontId="27" fillId="3" borderId="9" xfId="0" applyNumberFormat="1" applyFont="1" applyFill="1" applyBorder="1" applyAlignment="1">
      <alignment horizontal="center" wrapText="1"/>
    </xf>
    <xf numFmtId="4" fontId="24" fillId="3" borderId="9" xfId="0" applyNumberFormat="1" applyFont="1" applyFill="1" applyBorder="1" applyAlignment="1">
      <alignment horizontal="center" wrapText="1"/>
    </xf>
    <xf numFmtId="0" fontId="24" fillId="3" borderId="10" xfId="0" applyFont="1" applyFill="1" applyBorder="1"/>
    <xf numFmtId="0" fontId="24" fillId="0" borderId="0" xfId="0" applyFont="1" applyAlignment="1">
      <alignment wrapText="1"/>
    </xf>
    <xf numFmtId="0" fontId="24" fillId="0" borderId="0" xfId="0" applyFont="1" applyAlignment="1">
      <alignment horizontal="left" wrapText="1"/>
    </xf>
    <xf numFmtId="4" fontId="24" fillId="0" borderId="0" xfId="0" applyNumberFormat="1" applyFont="1" applyAlignment="1">
      <alignment horizontal="left"/>
    </xf>
    <xf numFmtId="0" fontId="24" fillId="0" borderId="11" xfId="0" applyFont="1" applyBorder="1"/>
    <xf numFmtId="0" fontId="24" fillId="0" borderId="10" xfId="0" applyFont="1" applyBorder="1" applyAlignment="1">
      <alignment vertical="center"/>
    </xf>
    <xf numFmtId="0" fontId="29" fillId="2" borderId="10" xfId="0" applyFont="1" applyFill="1" applyBorder="1"/>
    <xf numFmtId="0" fontId="29" fillId="2" borderId="13" xfId="0" applyFont="1" applyFill="1" applyBorder="1"/>
    <xf numFmtId="0" fontId="29" fillId="2" borderId="9" xfId="0" applyFont="1" applyFill="1" applyBorder="1"/>
    <xf numFmtId="0" fontId="24" fillId="0" borderId="1" xfId="0" applyFont="1" applyBorder="1" applyAlignment="1">
      <alignment horizontal="left" wrapText="1"/>
    </xf>
    <xf numFmtId="0" fontId="24" fillId="0" borderId="12" xfId="0" applyFont="1" applyBorder="1" applyAlignment="1">
      <alignment horizontal="left" wrapText="1"/>
    </xf>
    <xf numFmtId="14" fontId="24" fillId="3" borderId="13" xfId="0" applyNumberFormat="1" applyFont="1" applyFill="1" applyBorder="1" applyAlignment="1">
      <alignment horizontal="left"/>
    </xf>
    <xf numFmtId="14" fontId="27" fillId="3" borderId="13" xfId="0" applyNumberFormat="1" applyFont="1" applyFill="1" applyBorder="1" applyAlignment="1">
      <alignment horizontal="left"/>
    </xf>
    <xf numFmtId="0" fontId="27" fillId="3" borderId="10" xfId="0" applyFont="1" applyFill="1" applyBorder="1" applyAlignment="1">
      <alignment horizontal="left"/>
    </xf>
    <xf numFmtId="0" fontId="24" fillId="3" borderId="10" xfId="0" applyFont="1" applyFill="1" applyBorder="1" applyAlignment="1">
      <alignment horizontal="left"/>
    </xf>
    <xf numFmtId="0" fontId="24" fillId="3" borderId="14" xfId="0" applyFont="1" applyFill="1" applyBorder="1" applyAlignment="1">
      <alignment horizontal="left" vertical="center" wrapText="1"/>
    </xf>
    <xf numFmtId="0" fontId="24" fillId="3" borderId="8" xfId="0" applyFont="1" applyFill="1" applyBorder="1" applyAlignment="1">
      <alignment horizontal="left" wrapText="1"/>
    </xf>
    <xf numFmtId="0" fontId="24" fillId="3" borderId="14" xfId="0" applyFont="1" applyFill="1" applyBorder="1" applyAlignment="1">
      <alignment horizontal="left" wrapText="1"/>
    </xf>
    <xf numFmtId="0" fontId="24" fillId="3" borderId="8" xfId="0" applyFont="1" applyFill="1" applyBorder="1"/>
    <xf numFmtId="0" fontId="27" fillId="3" borderId="14" xfId="0" applyFont="1" applyFill="1" applyBorder="1" applyAlignment="1">
      <alignment horizontal="left" wrapText="1"/>
    </xf>
    <xf numFmtId="0" fontId="24" fillId="3" borderId="13" xfId="0" applyFont="1" applyFill="1" applyBorder="1" applyAlignment="1">
      <alignment horizontal="left" vertical="center" wrapText="1"/>
    </xf>
    <xf numFmtId="3" fontId="24" fillId="3" borderId="13" xfId="0" applyNumberFormat="1" applyFont="1" applyFill="1" applyBorder="1" applyAlignment="1">
      <alignment horizontal="left" wrapText="1"/>
    </xf>
    <xf numFmtId="4" fontId="0" fillId="3" borderId="9" xfId="0" applyNumberFormat="1" applyFill="1" applyBorder="1"/>
    <xf numFmtId="0" fontId="24" fillId="3" borderId="10" xfId="0" applyFont="1" applyFill="1" applyBorder="1" applyAlignment="1">
      <alignment horizontal="left" wrapText="1"/>
    </xf>
    <xf numFmtId="2" fontId="13" fillId="7" borderId="10" xfId="0" applyNumberFormat="1" applyFont="1" applyFill="1" applyBorder="1" applyAlignment="1">
      <alignment horizontal="center" vertical="center" wrapText="1"/>
    </xf>
    <xf numFmtId="2" fontId="13" fillId="7" borderId="13" xfId="0" applyNumberFormat="1" applyFont="1" applyFill="1" applyBorder="1" applyAlignment="1">
      <alignment horizontal="left" vertical="center" wrapText="1"/>
    </xf>
    <xf numFmtId="2" fontId="13" fillId="9" borderId="13" xfId="0" applyNumberFormat="1" applyFont="1" applyFill="1" applyBorder="1" applyAlignment="1">
      <alignment horizontal="center" vertical="center" wrapText="1"/>
    </xf>
    <xf numFmtId="0" fontId="31" fillId="10" borderId="15" xfId="0" applyFont="1" applyFill="1" applyBorder="1" applyProtection="1">
      <protection locked="0"/>
    </xf>
    <xf numFmtId="0" fontId="31" fillId="10" borderId="0" xfId="0" applyFont="1" applyFill="1" applyProtection="1">
      <protection locked="0"/>
    </xf>
    <xf numFmtId="0" fontId="31" fillId="11" borderId="0" xfId="0" applyFont="1" applyFill="1" applyProtection="1">
      <protection locked="0"/>
    </xf>
    <xf numFmtId="4" fontId="25" fillId="10" borderId="16" xfId="0" applyNumberFormat="1" applyFont="1" applyFill="1" applyBorder="1" applyAlignment="1">
      <alignment horizontal="left" vertical="center" wrapText="1"/>
    </xf>
    <xf numFmtId="4" fontId="25" fillId="10" borderId="14" xfId="0" applyNumberFormat="1" applyFont="1" applyFill="1" applyBorder="1" applyAlignment="1">
      <alignment horizontal="left" vertical="center" wrapText="1"/>
    </xf>
    <xf numFmtId="4" fontId="44" fillId="10" borderId="17" xfId="0" applyNumberFormat="1" applyFont="1" applyFill="1" applyBorder="1" applyAlignment="1">
      <alignment horizontal="left" vertical="top" wrapText="1"/>
    </xf>
    <xf numFmtId="4" fontId="44" fillId="10" borderId="7" xfId="0" applyNumberFormat="1" applyFont="1" applyFill="1" applyBorder="1" applyAlignment="1">
      <alignment horizontal="left" vertical="top" wrapText="1"/>
    </xf>
    <xf numFmtId="4" fontId="48" fillId="5" borderId="14" xfId="0" applyNumberFormat="1" applyFont="1" applyFill="1" applyBorder="1" applyAlignment="1">
      <alignment horizontal="left" vertical="center" wrapText="1"/>
    </xf>
    <xf numFmtId="2" fontId="24" fillId="0" borderId="13" xfId="0" applyNumberFormat="1" applyFont="1" applyBorder="1" applyAlignment="1">
      <alignment horizontal="center" vertical="center" wrapText="1"/>
    </xf>
    <xf numFmtId="0" fontId="24" fillId="0" borderId="10" xfId="0" applyFont="1" applyBorder="1" applyAlignment="1" applyProtection="1">
      <alignment horizontal="left" wrapText="1"/>
      <protection locked="0"/>
    </xf>
    <xf numFmtId="0" fontId="24" fillId="0" borderId="4" xfId="0" applyFont="1" applyBorder="1" applyAlignment="1" applyProtection="1">
      <alignment horizontal="left" wrapText="1"/>
      <protection locked="0"/>
    </xf>
    <xf numFmtId="0" fontId="24" fillId="0" borderId="11" xfId="0" applyFont="1" applyBorder="1" applyAlignment="1" applyProtection="1">
      <alignment horizontal="left" wrapText="1"/>
      <protection locked="0"/>
    </xf>
    <xf numFmtId="0" fontId="24" fillId="0" borderId="11" xfId="0" applyFont="1" applyBorder="1" applyProtection="1">
      <protection locked="0"/>
    </xf>
    <xf numFmtId="0" fontId="24" fillId="0" borderId="10" xfId="0" applyFont="1" applyBorder="1" applyAlignment="1" applyProtection="1">
      <alignment vertical="center"/>
      <protection locked="0"/>
    </xf>
    <xf numFmtId="0" fontId="24" fillId="0" borderId="13" xfId="0" applyFont="1" applyBorder="1" applyAlignment="1" applyProtection="1">
      <alignment horizontal="left"/>
      <protection locked="0"/>
    </xf>
    <xf numFmtId="0" fontId="24" fillId="0" borderId="9" xfId="0" applyFont="1" applyBorder="1" applyAlignment="1" applyProtection="1">
      <alignment horizontal="left"/>
      <protection locked="0"/>
    </xf>
    <xf numFmtId="0" fontId="27" fillId="0" borderId="0" xfId="0" applyFont="1" applyProtection="1">
      <protection locked="0"/>
    </xf>
    <xf numFmtId="0" fontId="27" fillId="0" borderId="6" xfId="0" applyFont="1" applyBorder="1" applyProtection="1">
      <protection locked="0"/>
    </xf>
    <xf numFmtId="0" fontId="27" fillId="0" borderId="0" xfId="0" applyFont="1" applyAlignment="1" applyProtection="1">
      <alignment horizontal="center"/>
      <protection locked="0"/>
    </xf>
    <xf numFmtId="0" fontId="27" fillId="0" borderId="6" xfId="0" applyFont="1" applyBorder="1" applyAlignment="1" applyProtection="1">
      <alignment horizontal="center"/>
      <protection locked="0"/>
    </xf>
    <xf numFmtId="0" fontId="27" fillId="0" borderId="0" xfId="0" applyFont="1" applyAlignment="1" applyProtection="1">
      <alignment horizontal="left"/>
      <protection locked="0"/>
    </xf>
    <xf numFmtId="4" fontId="27" fillId="0" borderId="0" xfId="0" applyNumberFormat="1" applyFont="1" applyAlignment="1" applyProtection="1">
      <alignment horizontal="center"/>
      <protection locked="0"/>
    </xf>
    <xf numFmtId="4" fontId="27" fillId="0" borderId="6" xfId="0" applyNumberFormat="1" applyFont="1" applyBorder="1" applyAlignment="1" applyProtection="1">
      <alignment horizontal="center"/>
      <protection locked="0"/>
    </xf>
    <xf numFmtId="0" fontId="27" fillId="3" borderId="11" xfId="0" applyFont="1" applyFill="1" applyBorder="1" applyAlignment="1">
      <alignment horizontal="left" wrapText="1"/>
    </xf>
    <xf numFmtId="0" fontId="24" fillId="3" borderId="9" xfId="0" applyFont="1" applyFill="1" applyBorder="1" applyAlignment="1">
      <alignment horizontal="left"/>
    </xf>
    <xf numFmtId="0" fontId="26" fillId="0" borderId="8" xfId="0" applyFont="1" applyBorder="1"/>
    <xf numFmtId="4" fontId="26" fillId="0" borderId="8" xfId="0" applyNumberFormat="1" applyFont="1" applyBorder="1"/>
    <xf numFmtId="2" fontId="13" fillId="5" borderId="10" xfId="0" applyNumberFormat="1" applyFont="1" applyFill="1" applyBorder="1" applyAlignment="1">
      <alignment horizontal="center" vertical="center" wrapText="1"/>
    </xf>
    <xf numFmtId="4" fontId="19" fillId="0" borderId="10" xfId="0" applyNumberFormat="1" applyFont="1" applyBorder="1"/>
    <xf numFmtId="4" fontId="22" fillId="0" borderId="10" xfId="0" applyNumberFormat="1" applyFont="1" applyBorder="1"/>
    <xf numFmtId="2" fontId="13" fillId="9" borderId="19" xfId="0" applyNumberFormat="1" applyFont="1" applyFill="1" applyBorder="1" applyAlignment="1">
      <alignment horizontal="center" vertical="center" wrapText="1"/>
    </xf>
    <xf numFmtId="0" fontId="13" fillId="5" borderId="18" xfId="0" applyFont="1" applyFill="1" applyBorder="1" applyAlignment="1">
      <alignment horizontal="center" vertical="center" wrapText="1"/>
    </xf>
    <xf numFmtId="2" fontId="13" fillId="5" borderId="22" xfId="0" applyNumberFormat="1" applyFont="1" applyFill="1" applyBorder="1" applyAlignment="1">
      <alignment horizontal="center" vertical="center" wrapText="1"/>
    </xf>
    <xf numFmtId="0" fontId="13" fillId="9" borderId="20" xfId="0" applyFont="1" applyFill="1" applyBorder="1" applyAlignment="1">
      <alignment horizontal="center" vertical="center" wrapText="1"/>
    </xf>
    <xf numFmtId="2" fontId="13" fillId="9" borderId="21" xfId="0" applyNumberFormat="1" applyFont="1" applyFill="1" applyBorder="1" applyAlignment="1">
      <alignment horizontal="center" vertical="center" wrapText="1"/>
    </xf>
    <xf numFmtId="4" fontId="19" fillId="0" borderId="18" xfId="0" applyNumberFormat="1" applyFont="1" applyBorder="1"/>
    <xf numFmtId="4" fontId="19" fillId="0" borderId="22" xfId="0" applyNumberFormat="1" applyFont="1" applyBorder="1"/>
    <xf numFmtId="4" fontId="22" fillId="0" borderId="18" xfId="0" applyNumberFormat="1" applyFont="1" applyBorder="1"/>
    <xf numFmtId="4" fontId="41" fillId="8" borderId="22" xfId="44" applyNumberFormat="1" applyFill="1" applyBorder="1" applyAlignment="1">
      <alignment horizontal="right" wrapText="1"/>
    </xf>
    <xf numFmtId="2" fontId="13" fillId="7" borderId="18" xfId="0" applyNumberFormat="1" applyFont="1" applyFill="1" applyBorder="1" applyAlignment="1">
      <alignment horizontal="center" vertical="center" wrapText="1"/>
    </xf>
    <xf numFmtId="2" fontId="13" fillId="7" borderId="20" xfId="0" applyNumberFormat="1" applyFont="1" applyFill="1" applyBorder="1" applyAlignment="1">
      <alignment horizontal="center" vertical="center" wrapText="1"/>
    </xf>
    <xf numFmtId="4" fontId="19" fillId="0" borderId="27" xfId="0" applyNumberFormat="1" applyFont="1" applyBorder="1"/>
    <xf numFmtId="4" fontId="19" fillId="0" borderId="28" xfId="0" applyNumberFormat="1" applyFont="1" applyBorder="1"/>
    <xf numFmtId="4" fontId="19" fillId="0" borderId="29" xfId="0" applyNumberFormat="1" applyFont="1" applyBorder="1"/>
    <xf numFmtId="10" fontId="19" fillId="0" borderId="28" xfId="4" applyNumberFormat="1" applyFont="1" applyBorder="1"/>
    <xf numFmtId="10" fontId="19" fillId="0" borderId="30" xfId="4" applyNumberFormat="1" applyFont="1" applyBorder="1"/>
    <xf numFmtId="4" fontId="19" fillId="0" borderId="31" xfId="0" applyNumberFormat="1" applyFont="1" applyBorder="1"/>
    <xf numFmtId="4" fontId="19" fillId="0" borderId="32" xfId="0" applyNumberFormat="1" applyFont="1" applyBorder="1"/>
    <xf numFmtId="164" fontId="46" fillId="7" borderId="33" xfId="0" applyNumberFormat="1" applyFont="1" applyFill="1" applyBorder="1" applyAlignment="1">
      <alignment horizontal="center" vertical="center" wrapText="1"/>
    </xf>
    <xf numFmtId="164" fontId="46" fillId="7" borderId="2" xfId="0" applyNumberFormat="1" applyFont="1" applyFill="1" applyBorder="1" applyAlignment="1">
      <alignment horizontal="center" vertical="center" wrapText="1"/>
    </xf>
    <xf numFmtId="10" fontId="41" fillId="8" borderId="10" xfId="44" applyNumberFormat="1" applyFill="1" applyBorder="1" applyAlignment="1">
      <alignment horizontal="right" wrapText="1"/>
    </xf>
    <xf numFmtId="10" fontId="19" fillId="0" borderId="29" xfId="0" applyNumberFormat="1" applyFont="1" applyBorder="1"/>
    <xf numFmtId="0" fontId="0" fillId="7" borderId="13" xfId="0" applyFill="1" applyBorder="1" applyAlignment="1">
      <alignment horizontal="center" vertical="center" wrapText="1"/>
    </xf>
    <xf numFmtId="0" fontId="0" fillId="6" borderId="0" xfId="0" applyFill="1"/>
    <xf numFmtId="0" fontId="27" fillId="6" borderId="0" xfId="0" applyFont="1" applyFill="1" applyAlignment="1">
      <alignment horizontal="right" wrapText="1"/>
    </xf>
    <xf numFmtId="10" fontId="24" fillId="3" borderId="12" xfId="0" applyNumberFormat="1" applyFont="1" applyFill="1" applyBorder="1" applyAlignment="1">
      <alignment horizontal="left"/>
    </xf>
    <xf numFmtId="49" fontId="23" fillId="3" borderId="15" xfId="0" applyNumberFormat="1" applyFont="1" applyFill="1" applyBorder="1" applyAlignment="1" applyProtection="1">
      <alignment horizontal="left" vertical="top"/>
      <protection locked="0"/>
    </xf>
    <xf numFmtId="49" fontId="23" fillId="3" borderId="0" xfId="0" applyNumberFormat="1" applyFont="1" applyFill="1" applyAlignment="1" applyProtection="1">
      <alignment horizontal="left" vertical="top"/>
      <protection locked="0"/>
    </xf>
    <xf numFmtId="49" fontId="0" fillId="0" borderId="0" xfId="0" applyNumberFormat="1"/>
    <xf numFmtId="49" fontId="24" fillId="0" borderId="0" xfId="0" applyNumberFormat="1" applyFont="1"/>
    <xf numFmtId="49" fontId="23" fillId="0" borderId="3" xfId="0" applyNumberFormat="1" applyFont="1" applyBorder="1" applyAlignment="1" applyProtection="1">
      <alignment horizontal="left" vertical="top"/>
      <protection locked="0"/>
    </xf>
    <xf numFmtId="49" fontId="22" fillId="0" borderId="18" xfId="0" applyNumberFormat="1" applyFont="1" applyBorder="1"/>
    <xf numFmtId="49" fontId="12" fillId="0" borderId="3" xfId="0" applyNumberFormat="1" applyFont="1" applyBorder="1" applyProtection="1">
      <protection locked="0"/>
    </xf>
    <xf numFmtId="2" fontId="49" fillId="12" borderId="8" xfId="0" applyNumberFormat="1" applyFont="1" applyFill="1" applyBorder="1" applyAlignment="1" applyProtection="1">
      <alignment horizontal="center" vertical="center" wrapText="1"/>
      <protection locked="0"/>
    </xf>
    <xf numFmtId="0" fontId="24" fillId="12" borderId="10" xfId="0" applyFont="1" applyFill="1" applyBorder="1" applyAlignment="1" applyProtection="1">
      <alignment horizontal="left"/>
      <protection locked="0"/>
    </xf>
    <xf numFmtId="0" fontId="19" fillId="12" borderId="18" xfId="0" applyFont="1" applyFill="1" applyBorder="1" applyAlignment="1" applyProtection="1">
      <alignment vertical="top" wrapText="1"/>
      <protection locked="0"/>
    </xf>
    <xf numFmtId="0" fontId="19" fillId="12" borderId="8" xfId="0" applyFont="1" applyFill="1" applyBorder="1" applyAlignment="1" applyProtection="1">
      <alignment vertical="top" wrapText="1"/>
      <protection locked="0"/>
    </xf>
    <xf numFmtId="0" fontId="22" fillId="12" borderId="18" xfId="0" applyFont="1" applyFill="1" applyBorder="1" applyAlignment="1" applyProtection="1">
      <alignment vertical="top" wrapText="1"/>
      <protection locked="0"/>
    </xf>
    <xf numFmtId="0" fontId="22" fillId="12" borderId="8" xfId="0" applyFont="1" applyFill="1" applyBorder="1" applyAlignment="1" applyProtection="1">
      <alignment vertical="top" wrapText="1"/>
      <protection locked="0"/>
    </xf>
    <xf numFmtId="4" fontId="22" fillId="12" borderId="8" xfId="0" applyNumberFormat="1" applyFont="1" applyFill="1" applyBorder="1" applyProtection="1">
      <protection locked="0"/>
    </xf>
    <xf numFmtId="10" fontId="19" fillId="12" borderId="10" xfId="0" applyNumberFormat="1" applyFont="1" applyFill="1" applyBorder="1" applyProtection="1">
      <protection locked="0"/>
    </xf>
    <xf numFmtId="0" fontId="26" fillId="12" borderId="8" xfId="0" applyFont="1" applyFill="1" applyBorder="1" applyProtection="1">
      <protection locked="0"/>
    </xf>
    <xf numFmtId="165" fontId="26" fillId="12" borderId="8" xfId="0" applyNumberFormat="1" applyFont="1" applyFill="1" applyBorder="1" applyProtection="1">
      <protection locked="0"/>
    </xf>
    <xf numFmtId="49" fontId="50" fillId="6" borderId="15" xfId="0" applyNumberFormat="1" applyFont="1" applyFill="1" applyBorder="1" applyAlignment="1" applyProtection="1">
      <alignment horizontal="left"/>
      <protection locked="0"/>
    </xf>
    <xf numFmtId="2" fontId="24" fillId="0" borderId="8" xfId="0" applyNumberFormat="1" applyFont="1" applyBorder="1" applyAlignment="1">
      <alignment horizontal="left" vertical="center" wrapText="1"/>
    </xf>
    <xf numFmtId="2" fontId="24" fillId="12" borderId="8" xfId="0" applyNumberFormat="1" applyFont="1" applyFill="1" applyBorder="1" applyAlignment="1" applyProtection="1">
      <alignment horizontal="left" vertical="center" wrapText="1"/>
      <protection locked="0"/>
    </xf>
    <xf numFmtId="2" fontId="24" fillId="12" borderId="8" xfId="0" applyNumberFormat="1" applyFont="1" applyFill="1" applyBorder="1" applyAlignment="1">
      <alignment horizontal="left" vertical="center" wrapText="1"/>
    </xf>
    <xf numFmtId="0" fontId="36" fillId="5" borderId="8" xfId="0" applyFont="1" applyFill="1" applyBorder="1" applyAlignment="1">
      <alignment horizontal="left" vertical="center" wrapText="1"/>
    </xf>
    <xf numFmtId="4" fontId="36" fillId="5" borderId="8" xfId="0" applyNumberFormat="1" applyFont="1" applyFill="1" applyBorder="1" applyAlignment="1">
      <alignment horizontal="left" vertical="center" wrapText="1"/>
    </xf>
    <xf numFmtId="0" fontId="36" fillId="5" borderId="8" xfId="43" applyFont="1" applyFill="1" applyBorder="1" applyAlignment="1">
      <alignment horizontal="left" vertical="center" wrapText="1"/>
    </xf>
    <xf numFmtId="166" fontId="13" fillId="12" borderId="2" xfId="0" applyNumberFormat="1" applyFont="1" applyFill="1" applyBorder="1" applyAlignment="1" applyProtection="1">
      <alignment horizontal="center" vertical="center" wrapText="1"/>
      <protection locked="0"/>
    </xf>
    <xf numFmtId="4" fontId="24" fillId="0" borderId="8" xfId="0" applyNumberFormat="1" applyFont="1" applyBorder="1" applyAlignment="1">
      <alignment horizontal="left" vertical="center" wrapText="1"/>
    </xf>
    <xf numFmtId="4" fontId="19" fillId="0" borderId="0" xfId="0" applyNumberFormat="1" applyFont="1"/>
    <xf numFmtId="10" fontId="19" fillId="0" borderId="0" xfId="0" applyNumberFormat="1" applyFont="1"/>
    <xf numFmtId="4" fontId="47" fillId="0" borderId="0" xfId="0" applyNumberFormat="1" applyFont="1"/>
    <xf numFmtId="10" fontId="19" fillId="0" borderId="0" xfId="4" applyNumberFormat="1" applyFont="1" applyBorder="1"/>
    <xf numFmtId="10" fontId="24" fillId="0" borderId="12" xfId="0" applyNumberFormat="1" applyFont="1" applyBorder="1" applyAlignment="1">
      <alignment horizontal="left"/>
    </xf>
    <xf numFmtId="2" fontId="13" fillId="5" borderId="19" xfId="0" applyNumberFormat="1" applyFont="1" applyFill="1" applyBorder="1" applyAlignment="1">
      <alignment horizontal="center" vertical="center" wrapText="1"/>
    </xf>
    <xf numFmtId="4" fontId="19" fillId="0" borderId="20" xfId="0" applyNumberFormat="1" applyFont="1" applyBorder="1"/>
    <xf numFmtId="4" fontId="41" fillId="8" borderId="19" xfId="44" applyNumberFormat="1" applyFill="1" applyBorder="1" applyAlignment="1">
      <alignment horizontal="right" wrapText="1"/>
    </xf>
    <xf numFmtId="4" fontId="19" fillId="0" borderId="34" xfId="0" applyNumberFormat="1" applyFont="1" applyBorder="1"/>
    <xf numFmtId="2" fontId="13" fillId="9" borderId="10" xfId="0" applyNumberFormat="1" applyFont="1" applyFill="1" applyBorder="1" applyAlignment="1">
      <alignment horizontal="center" vertical="center" wrapText="1"/>
    </xf>
    <xf numFmtId="4" fontId="24" fillId="0" borderId="13" xfId="0" applyNumberFormat="1" applyFont="1" applyBorder="1"/>
    <xf numFmtId="10" fontId="24" fillId="0" borderId="9" xfId="0" applyNumberFormat="1" applyFont="1" applyBorder="1" applyAlignment="1">
      <alignment horizontal="left"/>
    </xf>
    <xf numFmtId="3" fontId="24" fillId="0" borderId="13" xfId="0" applyNumberFormat="1" applyFont="1" applyBorder="1" applyAlignment="1">
      <alignment horizontal="left" wrapText="1"/>
    </xf>
    <xf numFmtId="4" fontId="32" fillId="0" borderId="11" xfId="0" applyNumberFormat="1" applyFont="1" applyBorder="1"/>
    <xf numFmtId="4" fontId="50" fillId="6" borderId="0" xfId="0" applyNumberFormat="1" applyFont="1" applyFill="1" applyAlignment="1" applyProtection="1">
      <alignment vertical="top"/>
      <protection hidden="1"/>
    </xf>
    <xf numFmtId="2" fontId="36" fillId="5" borderId="18" xfId="0" applyNumberFormat="1" applyFont="1" applyFill="1" applyBorder="1" applyAlignment="1">
      <alignment horizontal="center" vertical="center" wrapText="1"/>
    </xf>
    <xf numFmtId="2" fontId="36" fillId="5" borderId="9" xfId="0" applyNumberFormat="1" applyFont="1" applyFill="1" applyBorder="1" applyAlignment="1">
      <alignment horizontal="center" vertical="center" wrapText="1"/>
    </xf>
    <xf numFmtId="0" fontId="36" fillId="5" borderId="9" xfId="0" applyFont="1" applyFill="1" applyBorder="1" applyAlignment="1">
      <alignment horizontal="center" vertical="center" wrapText="1"/>
    </xf>
    <xf numFmtId="2" fontId="54" fillId="5" borderId="8" xfId="0" applyNumberFormat="1" applyFont="1" applyFill="1" applyBorder="1" applyAlignment="1">
      <alignment horizontal="center" vertical="center" wrapText="1"/>
    </xf>
    <xf numFmtId="2" fontId="54" fillId="5" borderId="9" xfId="0" applyNumberFormat="1" applyFont="1" applyFill="1" applyBorder="1" applyAlignment="1">
      <alignment horizontal="center" vertical="center" wrapText="1"/>
    </xf>
    <xf numFmtId="0" fontId="54" fillId="5" borderId="9" xfId="0" applyFont="1" applyFill="1" applyBorder="1" applyAlignment="1">
      <alignment horizontal="center" vertical="center" wrapText="1"/>
    </xf>
    <xf numFmtId="2" fontId="36" fillId="5" borderId="8" xfId="0" applyNumberFormat="1" applyFont="1" applyFill="1" applyBorder="1" applyAlignment="1">
      <alignment horizontal="center" vertical="center" wrapText="1"/>
    </xf>
    <xf numFmtId="2" fontId="36" fillId="5" borderId="3" xfId="0" applyNumberFormat="1" applyFont="1" applyFill="1" applyBorder="1" applyAlignment="1">
      <alignment horizontal="center" vertical="center" wrapText="1"/>
    </xf>
    <xf numFmtId="2" fontId="56" fillId="5" borderId="3" xfId="0" applyNumberFormat="1" applyFont="1" applyFill="1" applyBorder="1" applyAlignment="1">
      <alignment horizontal="center" vertical="center" wrapText="1"/>
    </xf>
    <xf numFmtId="166" fontId="54" fillId="12" borderId="8" xfId="0" applyNumberFormat="1" applyFont="1" applyFill="1" applyBorder="1" applyAlignment="1" applyProtection="1">
      <alignment horizontal="center" vertical="center" wrapText="1"/>
      <protection locked="0"/>
    </xf>
    <xf numFmtId="2" fontId="54" fillId="5" borderId="3" xfId="0" applyNumberFormat="1" applyFont="1" applyFill="1" applyBorder="1" applyAlignment="1">
      <alignment horizontal="center" vertical="center" wrapText="1"/>
    </xf>
    <xf numFmtId="2" fontId="3" fillId="5" borderId="3" xfId="0" applyNumberFormat="1" applyFont="1" applyFill="1" applyBorder="1" applyAlignment="1">
      <alignment horizontal="center" vertical="center" wrapText="1"/>
    </xf>
    <xf numFmtId="2" fontId="3" fillId="5" borderId="5" xfId="0" applyNumberFormat="1" applyFont="1" applyFill="1" applyBorder="1" applyAlignment="1">
      <alignment horizontal="center" vertical="center" wrapText="1"/>
    </xf>
    <xf numFmtId="4" fontId="36" fillId="0" borderId="8" xfId="0" applyNumberFormat="1" applyFont="1" applyBorder="1"/>
    <xf numFmtId="4" fontId="36" fillId="0" borderId="9" xfId="0" applyNumberFormat="1" applyFont="1" applyBorder="1"/>
    <xf numFmtId="4" fontId="56" fillId="12" borderId="8" xfId="0" applyNumberFormat="1" applyFont="1" applyFill="1" applyBorder="1" applyProtection="1">
      <protection locked="0"/>
    </xf>
    <xf numFmtId="4" fontId="57" fillId="8" borderId="8" xfId="44" applyNumberFormat="1" applyFont="1" applyFill="1" applyBorder="1" applyAlignment="1">
      <alignment horizontal="right" wrapText="1"/>
    </xf>
    <xf numFmtId="4" fontId="55" fillId="8" borderId="8" xfId="44" applyNumberFormat="1" applyFont="1" applyFill="1" applyBorder="1" applyAlignment="1">
      <alignment horizontal="right" wrapText="1"/>
    </xf>
    <xf numFmtId="4" fontId="36" fillId="0" borderId="27" xfId="0" applyNumberFormat="1" applyFont="1" applyBorder="1"/>
    <xf numFmtId="4" fontId="36" fillId="0" borderId="28" xfId="0" applyNumberFormat="1" applyFont="1" applyBorder="1"/>
    <xf numFmtId="0" fontId="54" fillId="5" borderId="8" xfId="0" applyFont="1" applyFill="1" applyBorder="1" applyAlignment="1">
      <alignment horizontal="center" vertical="center" wrapText="1"/>
    </xf>
    <xf numFmtId="14" fontId="56" fillId="12" borderId="8" xfId="0" applyNumberFormat="1" applyFont="1" applyFill="1" applyBorder="1" applyAlignment="1" applyProtection="1">
      <alignment horizontal="left" vertical="center" wrapText="1"/>
      <protection locked="0"/>
    </xf>
    <xf numFmtId="4" fontId="56" fillId="13" borderId="8" xfId="0" applyNumberFormat="1" applyFont="1" applyFill="1" applyBorder="1" applyProtection="1">
      <protection locked="0"/>
    </xf>
    <xf numFmtId="0" fontId="22" fillId="12" borderId="18" xfId="0" applyFont="1" applyFill="1" applyBorder="1" applyAlignment="1" applyProtection="1">
      <alignment horizontal="right" vertical="top" wrapText="1"/>
      <protection locked="0"/>
    </xf>
    <xf numFmtId="0" fontId="24" fillId="12" borderId="11" xfId="0" applyFont="1" applyFill="1" applyBorder="1" applyProtection="1">
      <protection locked="0"/>
    </xf>
    <xf numFmtId="0" fontId="24" fillId="12" borderId="11" xfId="0" applyFont="1" applyFill="1" applyBorder="1"/>
    <xf numFmtId="0" fontId="27" fillId="0" borderId="4" xfId="0" applyFont="1" applyBorder="1"/>
    <xf numFmtId="0" fontId="24" fillId="0" borderId="4" xfId="0" applyFont="1" applyBorder="1"/>
    <xf numFmtId="2" fontId="13" fillId="4" borderId="8" xfId="0" applyNumberFormat="1" applyFont="1" applyFill="1" applyBorder="1" applyAlignment="1">
      <alignment horizontal="center" vertical="center" wrapText="1"/>
    </xf>
    <xf numFmtId="0" fontId="13" fillId="4" borderId="8"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9" xfId="0" applyFont="1" applyFill="1" applyBorder="1" applyAlignment="1">
      <alignment horizontal="center" vertical="center" wrapText="1"/>
    </xf>
    <xf numFmtId="2" fontId="13" fillId="4" borderId="9" xfId="0" applyNumberFormat="1" applyFont="1" applyFill="1" applyBorder="1" applyAlignment="1">
      <alignment horizontal="center" vertical="center" wrapText="1"/>
    </xf>
    <xf numFmtId="4" fontId="41" fillId="8" borderId="9" xfId="44" applyNumberFormat="1" applyFill="1" applyBorder="1" applyAlignment="1">
      <alignment horizontal="right" wrapText="1"/>
    </xf>
    <xf numFmtId="2" fontId="13" fillId="4" borderId="22" xfId="0" applyNumberFormat="1" applyFont="1" applyFill="1" applyBorder="1" applyAlignment="1">
      <alignment horizontal="center" vertical="center" wrapText="1"/>
    </xf>
    <xf numFmtId="0" fontId="13" fillId="4" borderId="22" xfId="0" applyFont="1" applyFill="1" applyBorder="1" applyAlignment="1">
      <alignment horizontal="center" vertical="center" wrapText="1"/>
    </xf>
    <xf numFmtId="0" fontId="13" fillId="4" borderId="21" xfId="0" applyFont="1" applyFill="1" applyBorder="1" applyAlignment="1">
      <alignment horizontal="center" vertical="center" wrapText="1"/>
    </xf>
    <xf numFmtId="49" fontId="23" fillId="0" borderId="26" xfId="0" applyNumberFormat="1" applyFont="1" applyBorder="1" applyAlignment="1" applyProtection="1">
      <alignment horizontal="left" vertical="top"/>
      <protection locked="0"/>
    </xf>
    <xf numFmtId="4" fontId="19" fillId="12" borderId="9" xfId="0" applyNumberFormat="1" applyFont="1" applyFill="1" applyBorder="1" applyAlignment="1" applyProtection="1">
      <alignment horizontal="right" wrapText="1"/>
      <protection locked="0"/>
    </xf>
    <xf numFmtId="4" fontId="19" fillId="0" borderId="6" xfId="0" applyNumberFormat="1" applyFont="1" applyBorder="1"/>
    <xf numFmtId="0" fontId="26" fillId="12" borderId="8" xfId="0" applyFont="1" applyFill="1" applyBorder="1" applyAlignment="1" applyProtection="1">
      <alignment wrapText="1"/>
      <protection locked="0"/>
    </xf>
    <xf numFmtId="4" fontId="55" fillId="13" borderId="8" xfId="44" applyNumberFormat="1" applyFont="1" applyFill="1" applyBorder="1" applyAlignment="1">
      <alignment horizontal="right" wrapText="1"/>
    </xf>
    <xf numFmtId="0" fontId="10" fillId="13" borderId="0" xfId="0" applyFont="1" applyFill="1" applyProtection="1">
      <protection locked="0"/>
    </xf>
    <xf numFmtId="0" fontId="59" fillId="12" borderId="8" xfId="0" applyFont="1" applyFill="1" applyBorder="1" applyAlignment="1" applyProtection="1">
      <alignment wrapText="1"/>
      <protection locked="0"/>
    </xf>
    <xf numFmtId="0" fontId="8" fillId="5" borderId="8" xfId="37" applyFill="1" applyBorder="1" applyAlignment="1" applyProtection="1">
      <alignment horizontal="right" vertical="top" wrapText="1"/>
      <protection locked="0"/>
    </xf>
    <xf numFmtId="3" fontId="26" fillId="12" borderId="8" xfId="0" applyNumberFormat="1" applyFont="1" applyFill="1" applyBorder="1" applyProtection="1">
      <protection locked="0"/>
    </xf>
    <xf numFmtId="14" fontId="24" fillId="0" borderId="9" xfId="0" applyNumberFormat="1" applyFont="1" applyBorder="1" applyAlignment="1" applyProtection="1">
      <alignment horizontal="left"/>
      <protection locked="0"/>
    </xf>
    <xf numFmtId="166" fontId="36" fillId="0" borderId="18" xfId="0" applyNumberFormat="1" applyFont="1" applyBorder="1" applyAlignment="1" applyProtection="1">
      <alignment horizontal="center" vertical="center" wrapText="1"/>
      <protection locked="0"/>
    </xf>
    <xf numFmtId="4" fontId="24" fillId="12" borderId="8" xfId="0" applyNumberFormat="1" applyFont="1" applyFill="1" applyBorder="1" applyAlignment="1" applyProtection="1">
      <alignment horizontal="left" vertical="center" wrapText="1"/>
      <protection locked="0"/>
    </xf>
    <xf numFmtId="0" fontId="24" fillId="12" borderId="8" xfId="0" applyFont="1" applyFill="1" applyBorder="1" applyAlignment="1" applyProtection="1">
      <alignment horizontal="left" vertical="center" wrapText="1"/>
      <protection locked="0"/>
    </xf>
    <xf numFmtId="1" fontId="24" fillId="12" borderId="8" xfId="0" applyNumberFormat="1" applyFont="1" applyFill="1" applyBorder="1" applyAlignment="1" applyProtection="1">
      <alignment horizontal="left" vertical="center" wrapText="1"/>
      <protection locked="0"/>
    </xf>
    <xf numFmtId="0" fontId="26" fillId="0" borderId="18" xfId="0" applyFont="1" applyBorder="1" applyAlignment="1" applyProtection="1">
      <alignment wrapText="1"/>
      <protection locked="0"/>
    </xf>
    <xf numFmtId="0" fontId="26" fillId="0" borderId="8" xfId="0" applyFont="1" applyBorder="1" applyAlignment="1" applyProtection="1">
      <alignment wrapText="1"/>
      <protection locked="0"/>
    </xf>
    <xf numFmtId="0" fontId="8" fillId="0" borderId="8" xfId="37" applyBorder="1" applyAlignment="1" applyProtection="1">
      <alignment horizontal="left" vertical="top" wrapText="1"/>
      <protection locked="0"/>
    </xf>
    <xf numFmtId="0" fontId="8" fillId="0" borderId="0" xfId="0" applyFont="1" applyProtection="1">
      <protection locked="0"/>
    </xf>
    <xf numFmtId="0" fontId="10" fillId="5" borderId="7" xfId="37" applyFont="1" applyFill="1" applyBorder="1" applyAlignment="1" applyProtection="1">
      <alignment horizontal="right" vertical="top" wrapText="1"/>
      <protection locked="0"/>
    </xf>
    <xf numFmtId="0" fontId="8" fillId="0" borderId="10" xfId="37" applyBorder="1" applyAlignment="1" applyProtection="1">
      <alignment horizontal="left" vertical="top" wrapText="1"/>
      <protection locked="0"/>
    </xf>
    <xf numFmtId="0" fontId="8" fillId="0" borderId="14" xfId="37" applyBorder="1" applyAlignment="1" applyProtection="1">
      <alignment horizontal="left" vertical="top" wrapText="1"/>
      <protection locked="0"/>
    </xf>
    <xf numFmtId="0" fontId="8" fillId="0" borderId="7" xfId="37" applyBorder="1" applyAlignment="1" applyProtection="1">
      <alignment horizontal="left" vertical="top" wrapText="1"/>
      <protection locked="0"/>
    </xf>
    <xf numFmtId="0" fontId="8" fillId="0" borderId="35" xfId="37" applyBorder="1" applyAlignment="1" applyProtection="1">
      <alignment horizontal="left" vertical="top" wrapText="1"/>
      <protection locked="0"/>
    </xf>
    <xf numFmtId="0" fontId="8" fillId="5" borderId="7" xfId="37" applyFill="1" applyBorder="1" applyAlignment="1" applyProtection="1">
      <alignment horizontal="right" vertical="top" wrapText="1"/>
      <protection locked="0"/>
    </xf>
    <xf numFmtId="0" fontId="10" fillId="5" borderId="35" xfId="37" applyFont="1" applyFill="1" applyBorder="1" applyAlignment="1" applyProtection="1">
      <alignment horizontal="right" vertical="top" wrapText="1"/>
      <protection locked="0"/>
    </xf>
    <xf numFmtId="9" fontId="8" fillId="5" borderId="7" xfId="37" applyNumberFormat="1" applyFill="1" applyBorder="1" applyAlignment="1" applyProtection="1">
      <alignment horizontal="right" vertical="top" wrapText="1"/>
      <protection locked="0"/>
    </xf>
    <xf numFmtId="0" fontId="8" fillId="0" borderId="11" xfId="37" applyBorder="1" applyAlignment="1" applyProtection="1">
      <alignment horizontal="left" vertical="top" wrapText="1"/>
      <protection locked="0"/>
    </xf>
    <xf numFmtId="49" fontId="21" fillId="6" borderId="0" xfId="0" applyNumberFormat="1" applyFont="1" applyFill="1" applyAlignment="1">
      <alignment horizontal="left" wrapText="1"/>
    </xf>
    <xf numFmtId="0" fontId="8" fillId="0" borderId="0" xfId="0" applyFont="1" applyAlignment="1" applyProtection="1">
      <alignment wrapText="1"/>
      <protection locked="0"/>
    </xf>
    <xf numFmtId="0" fontId="26" fillId="12" borderId="8" xfId="0" applyFont="1" applyFill="1" applyBorder="1" applyAlignment="1" applyProtection="1">
      <alignment vertical="center" wrapText="1"/>
      <protection locked="0"/>
    </xf>
    <xf numFmtId="14" fontId="26" fillId="12" borderId="8" xfId="0" applyNumberFormat="1" applyFont="1" applyFill="1" applyBorder="1" applyProtection="1">
      <protection locked="0"/>
    </xf>
    <xf numFmtId="0" fontId="26" fillId="12" borderId="8" xfId="0" applyFont="1" applyFill="1" applyBorder="1" applyAlignment="1" applyProtection="1">
      <alignment horizontal="left" vertical="center" wrapText="1"/>
      <protection locked="0"/>
    </xf>
    <xf numFmtId="0" fontId="68" fillId="12" borderId="8" xfId="0" applyFont="1" applyFill="1" applyBorder="1" applyAlignment="1" applyProtection="1">
      <alignment wrapText="1"/>
      <protection locked="0"/>
    </xf>
    <xf numFmtId="0" fontId="24" fillId="12" borderId="9" xfId="0" applyFont="1" applyFill="1" applyBorder="1" applyAlignment="1" applyProtection="1">
      <alignment horizontal="left"/>
      <protection locked="0"/>
    </xf>
    <xf numFmtId="0" fontId="24" fillId="12" borderId="8" xfId="0" applyFont="1" applyFill="1" applyBorder="1" applyAlignment="1" applyProtection="1">
      <alignment horizontal="left"/>
      <protection locked="0"/>
    </xf>
    <xf numFmtId="0" fontId="24" fillId="12" borderId="13" xfId="0" applyFont="1" applyFill="1" applyBorder="1" applyAlignment="1" applyProtection="1">
      <alignment horizontal="left"/>
      <protection locked="0"/>
    </xf>
    <xf numFmtId="0" fontId="24" fillId="12" borderId="1" xfId="0" applyFont="1" applyFill="1" applyBorder="1" applyProtection="1">
      <protection locked="0"/>
    </xf>
    <xf numFmtId="0" fontId="0" fillId="12" borderId="1" xfId="0" applyFill="1" applyBorder="1" applyProtection="1">
      <protection locked="0"/>
    </xf>
    <xf numFmtId="0" fontId="0" fillId="12" borderId="12" xfId="0" applyFill="1" applyBorder="1" applyProtection="1">
      <protection locked="0"/>
    </xf>
    <xf numFmtId="0" fontId="24" fillId="12" borderId="13" xfId="0" quotePrefix="1" applyFont="1" applyFill="1" applyBorder="1" applyAlignment="1" applyProtection="1">
      <alignment horizontal="left"/>
      <protection locked="0"/>
    </xf>
    <xf numFmtId="0" fontId="24" fillId="12" borderId="1" xfId="0" applyFont="1" applyFill="1" applyBorder="1"/>
    <xf numFmtId="0" fontId="0" fillId="12" borderId="1" xfId="0" applyFill="1" applyBorder="1"/>
    <xf numFmtId="0" fontId="0" fillId="12" borderId="12" xfId="0" applyFill="1" applyBorder="1"/>
    <xf numFmtId="0" fontId="34" fillId="0" borderId="4" xfId="0" applyFont="1" applyBorder="1" applyAlignment="1">
      <alignment horizontal="left" vertical="center" wrapText="1"/>
    </xf>
    <xf numFmtId="0" fontId="34" fillId="0" borderId="0" xfId="0" applyFont="1" applyAlignment="1">
      <alignment horizontal="left" vertical="center" wrapText="1"/>
    </xf>
    <xf numFmtId="0" fontId="34" fillId="0" borderId="6" xfId="0" applyFont="1" applyBorder="1" applyAlignment="1">
      <alignment horizontal="left" vertical="center" wrapText="1"/>
    </xf>
    <xf numFmtId="0" fontId="24" fillId="12" borderId="10" xfId="0" applyFont="1" applyFill="1" applyBorder="1" applyProtection="1">
      <protection locked="0"/>
    </xf>
    <xf numFmtId="0" fontId="0" fillId="12" borderId="13" xfId="0" applyFill="1" applyBorder="1"/>
    <xf numFmtId="0" fontId="0" fillId="12" borderId="9" xfId="0" applyFill="1" applyBorder="1"/>
    <xf numFmtId="0" fontId="30" fillId="3" borderId="10" xfId="0" applyFont="1" applyFill="1" applyBorder="1"/>
    <xf numFmtId="0" fontId="30" fillId="3" borderId="13" xfId="0" applyFont="1" applyFill="1" applyBorder="1"/>
    <xf numFmtId="0" fontId="30" fillId="3" borderId="9" xfId="0" applyFont="1" applyFill="1" applyBorder="1"/>
    <xf numFmtId="0" fontId="24" fillId="0" borderId="10" xfId="0" applyFont="1" applyBorder="1" applyAlignment="1" applyProtection="1">
      <alignment horizontal="left" wrapText="1"/>
      <protection locked="0"/>
    </xf>
    <xf numFmtId="0" fontId="24" fillId="0" borderId="13" xfId="0" applyFont="1" applyBorder="1" applyAlignment="1" applyProtection="1">
      <alignment horizontal="left" wrapText="1"/>
      <protection locked="0"/>
    </xf>
    <xf numFmtId="0" fontId="24" fillId="0" borderId="9" xfId="0" applyFont="1" applyBorder="1" applyAlignment="1" applyProtection="1">
      <alignment horizontal="left" wrapText="1"/>
      <protection locked="0"/>
    </xf>
    <xf numFmtId="0" fontId="24" fillId="12" borderId="10" xfId="0" applyFont="1" applyFill="1" applyBorder="1" applyAlignment="1" applyProtection="1">
      <alignment horizontal="left" wrapText="1"/>
      <protection locked="0"/>
    </xf>
    <xf numFmtId="0" fontId="24" fillId="12" borderId="13" xfId="0" applyFont="1" applyFill="1" applyBorder="1" applyAlignment="1" applyProtection="1">
      <alignment horizontal="left" wrapText="1"/>
      <protection locked="0"/>
    </xf>
    <xf numFmtId="0" fontId="24" fillId="12" borderId="9" xfId="0" applyFont="1" applyFill="1" applyBorder="1" applyAlignment="1" applyProtection="1">
      <alignment horizontal="left" wrapText="1"/>
      <protection locked="0"/>
    </xf>
    <xf numFmtId="0" fontId="29" fillId="2" borderId="10" xfId="0" applyFont="1" applyFill="1" applyBorder="1"/>
    <xf numFmtId="0" fontId="29" fillId="2" borderId="13" xfId="0" applyFont="1" applyFill="1" applyBorder="1"/>
    <xf numFmtId="0" fontId="29" fillId="2" borderId="9" xfId="0" applyFont="1" applyFill="1" applyBorder="1"/>
    <xf numFmtId="0" fontId="30" fillId="0" borderId="11" xfId="0" applyFont="1" applyBorder="1" applyAlignment="1">
      <alignment horizontal="left" vertical="center" wrapText="1"/>
    </xf>
    <xf numFmtId="0" fontId="30" fillId="0" borderId="1" xfId="0" applyFont="1" applyBorder="1" applyAlignment="1">
      <alignment horizontal="left" vertical="center" wrapText="1"/>
    </xf>
    <xf numFmtId="0" fontId="30" fillId="0" borderId="12" xfId="0" applyFont="1" applyBorder="1" applyAlignment="1">
      <alignment horizontal="left" vertical="center" wrapText="1"/>
    </xf>
    <xf numFmtId="0" fontId="58" fillId="12" borderId="13" xfId="51" applyFill="1" applyBorder="1" applyAlignment="1" applyProtection="1">
      <alignment horizontal="left"/>
      <protection locked="0"/>
    </xf>
    <xf numFmtId="0" fontId="24" fillId="0" borderId="11" xfId="0" applyFont="1" applyBorder="1"/>
    <xf numFmtId="0" fontId="24" fillId="0" borderId="1" xfId="0" applyFont="1" applyBorder="1"/>
    <xf numFmtId="0" fontId="24" fillId="0" borderId="12" xfId="0" applyFont="1" applyBorder="1"/>
    <xf numFmtId="0" fontId="0" fillId="12" borderId="13" xfId="0" applyFill="1" applyBorder="1" applyAlignment="1">
      <alignment horizontal="left" wrapText="1"/>
    </xf>
    <xf numFmtId="0" fontId="0" fillId="12" borderId="9" xfId="0" applyFill="1" applyBorder="1" applyAlignment="1">
      <alignment horizontal="left" wrapText="1"/>
    </xf>
    <xf numFmtId="0" fontId="45" fillId="0" borderId="2" xfId="0" applyFont="1" applyBorder="1" applyAlignment="1">
      <alignment horizontal="left" vertical="center" wrapText="1"/>
    </xf>
    <xf numFmtId="0" fontId="34" fillId="0" borderId="3" xfId="0" applyFont="1" applyBorder="1" applyAlignment="1">
      <alignment horizontal="left" vertical="center" wrapText="1"/>
    </xf>
    <xf numFmtId="0" fontId="34" fillId="0" borderId="5" xfId="0" applyFont="1" applyBorder="1" applyAlignment="1">
      <alignment horizontal="left" vertical="center" wrapText="1"/>
    </xf>
    <xf numFmtId="0" fontId="24" fillId="14" borderId="13" xfId="0" applyFont="1" applyFill="1" applyBorder="1" applyAlignment="1">
      <alignment horizontal="left"/>
    </xf>
    <xf numFmtId="0" fontId="58" fillId="14" borderId="13" xfId="51" applyFill="1" applyBorder="1" applyAlignment="1">
      <alignment horizontal="left"/>
    </xf>
    <xf numFmtId="0" fontId="24" fillId="14" borderId="13" xfId="0" quotePrefix="1" applyFont="1" applyFill="1" applyBorder="1" applyAlignment="1">
      <alignment horizontal="left"/>
    </xf>
    <xf numFmtId="1" fontId="27" fillId="12" borderId="8" xfId="0" applyNumberFormat="1" applyFont="1" applyFill="1" applyBorder="1" applyAlignment="1" applyProtection="1">
      <alignment horizontal="center"/>
      <protection locked="0"/>
    </xf>
    <xf numFmtId="4" fontId="27" fillId="3" borderId="10" xfId="0" applyNumberFormat="1" applyFont="1" applyFill="1" applyBorder="1" applyAlignment="1">
      <alignment wrapText="1"/>
    </xf>
    <xf numFmtId="4" fontId="27" fillId="3" borderId="13" xfId="0" applyNumberFormat="1" applyFont="1" applyFill="1" applyBorder="1" applyAlignment="1">
      <alignment wrapText="1"/>
    </xf>
    <xf numFmtId="4" fontId="0" fillId="12" borderId="10" xfId="0" applyNumberFormat="1" applyFill="1" applyBorder="1" applyAlignment="1" applyProtection="1">
      <alignment wrapText="1"/>
      <protection locked="0"/>
    </xf>
    <xf numFmtId="0" fontId="0" fillId="12" borderId="13" xfId="0" applyFill="1" applyBorder="1" applyAlignment="1">
      <alignment wrapText="1"/>
    </xf>
    <xf numFmtId="4" fontId="24" fillId="12" borderId="11" xfId="0" applyNumberFormat="1" applyFont="1" applyFill="1" applyBorder="1" applyProtection="1">
      <protection locked="0"/>
    </xf>
    <xf numFmtId="4" fontId="24" fillId="12" borderId="13" xfId="0" applyNumberFormat="1" applyFont="1" applyFill="1" applyBorder="1" applyProtection="1">
      <protection locked="0"/>
    </xf>
    <xf numFmtId="166" fontId="0" fillId="0" borderId="13" xfId="0" applyNumberFormat="1" applyBorder="1" applyAlignment="1">
      <alignment horizontal="left"/>
    </xf>
    <xf numFmtId="166" fontId="0" fillId="0" borderId="9" xfId="0" applyNumberFormat="1" applyBorder="1" applyAlignment="1">
      <alignment horizontal="left"/>
    </xf>
    <xf numFmtId="0" fontId="24" fillId="3" borderId="13" xfId="0" applyFont="1" applyFill="1" applyBorder="1" applyAlignment="1">
      <alignment horizontal="left"/>
    </xf>
    <xf numFmtId="0" fontId="21" fillId="5" borderId="10" xfId="0" applyFont="1" applyFill="1" applyBorder="1" applyAlignment="1">
      <alignment horizontal="left" vertical="center"/>
    </xf>
    <xf numFmtId="0" fontId="21" fillId="5" borderId="13" xfId="0" applyFont="1" applyFill="1" applyBorder="1" applyAlignment="1">
      <alignment horizontal="left" vertical="center"/>
    </xf>
    <xf numFmtId="0" fontId="21" fillId="5" borderId="9" xfId="0" applyFont="1" applyFill="1" applyBorder="1" applyAlignment="1">
      <alignment horizontal="left" vertical="center"/>
    </xf>
    <xf numFmtId="3" fontId="24" fillId="3" borderId="10" xfId="0" applyNumberFormat="1" applyFont="1" applyFill="1" applyBorder="1" applyAlignment="1">
      <alignment horizontal="left" wrapText="1"/>
    </xf>
    <xf numFmtId="3" fontId="24" fillId="3" borderId="13" xfId="0" applyNumberFormat="1" applyFont="1" applyFill="1" applyBorder="1" applyAlignment="1">
      <alignment horizontal="left" wrapText="1"/>
    </xf>
    <xf numFmtId="4" fontId="24" fillId="0" borderId="10" xfId="0" applyNumberFormat="1" applyFont="1" applyBorder="1" applyAlignment="1">
      <alignment horizontal="right" vertical="center" wrapText="1"/>
    </xf>
    <xf numFmtId="4" fontId="24" fillId="0" borderId="13" xfId="0" applyNumberFormat="1" applyFont="1" applyBorder="1" applyAlignment="1">
      <alignment horizontal="right" vertical="center" wrapText="1"/>
    </xf>
    <xf numFmtId="4" fontId="0" fillId="12" borderId="10" xfId="0" applyNumberFormat="1" applyFill="1" applyBorder="1" applyAlignment="1">
      <alignment wrapText="1"/>
    </xf>
    <xf numFmtId="4" fontId="0" fillId="12" borderId="13" xfId="0" applyNumberFormat="1" applyFill="1" applyBorder="1" applyAlignment="1">
      <alignment wrapText="1"/>
    </xf>
    <xf numFmtId="4" fontId="24" fillId="0" borderId="10" xfId="0" applyNumberFormat="1" applyFont="1" applyBorder="1" applyAlignment="1">
      <alignment wrapText="1"/>
    </xf>
    <xf numFmtId="4" fontId="24" fillId="0" borderId="13" xfId="0" applyNumberFormat="1" applyFont="1" applyBorder="1" applyAlignment="1">
      <alignment wrapText="1"/>
    </xf>
    <xf numFmtId="3" fontId="32" fillId="0" borderId="10" xfId="0" applyNumberFormat="1" applyFont="1" applyBorder="1" applyAlignment="1">
      <alignment horizontal="left" wrapText="1"/>
    </xf>
    <xf numFmtId="0" fontId="32" fillId="0" borderId="13" xfId="0" applyFont="1" applyBorder="1" applyAlignment="1">
      <alignment horizontal="left" wrapText="1"/>
    </xf>
    <xf numFmtId="4" fontId="0" fillId="0" borderId="10" xfId="0" applyNumberFormat="1" applyBorder="1" applyAlignment="1">
      <alignment wrapText="1"/>
    </xf>
    <xf numFmtId="4" fontId="0" fillId="0" borderId="13" xfId="0" applyNumberFormat="1" applyBorder="1" applyAlignment="1">
      <alignment wrapText="1"/>
    </xf>
    <xf numFmtId="0" fontId="24" fillId="6" borderId="0" xfId="0" applyFont="1" applyFill="1" applyAlignment="1">
      <alignment horizontal="center"/>
    </xf>
    <xf numFmtId="0" fontId="0" fillId="6" borderId="0" xfId="0" applyFill="1" applyAlignment="1">
      <alignment horizontal="center"/>
    </xf>
    <xf numFmtId="0" fontId="17" fillId="6" borderId="0" xfId="0" applyFont="1" applyFill="1" applyAlignment="1">
      <alignment horizontal="center" vertical="center" wrapText="1"/>
    </xf>
    <xf numFmtId="49" fontId="27" fillId="6" borderId="0" xfId="0" applyNumberFormat="1" applyFont="1" applyFill="1" applyAlignment="1">
      <alignment horizontal="center" vertical="center" wrapText="1"/>
    </xf>
    <xf numFmtId="0" fontId="27" fillId="6" borderId="0" xfId="0" applyFont="1" applyFill="1" applyAlignment="1">
      <alignment horizontal="center" vertical="center" wrapText="1"/>
    </xf>
    <xf numFmtId="14" fontId="27" fillId="0" borderId="13" xfId="0" applyNumberFormat="1" applyFont="1" applyBorder="1" applyAlignment="1">
      <alignment horizontal="left"/>
    </xf>
    <xf numFmtId="0" fontId="27" fillId="0" borderId="13" xfId="0" applyFont="1" applyBorder="1" applyAlignment="1">
      <alignment horizontal="left"/>
    </xf>
    <xf numFmtId="0" fontId="27" fillId="0" borderId="13" xfId="0" applyFont="1" applyBorder="1"/>
    <xf numFmtId="0" fontId="27" fillId="0" borderId="9" xfId="0" applyFont="1" applyBorder="1"/>
    <xf numFmtId="0" fontId="24" fillId="12" borderId="8" xfId="0" applyFont="1" applyFill="1" applyBorder="1" applyProtection="1">
      <protection locked="0"/>
    </xf>
    <xf numFmtId="49" fontId="27" fillId="12" borderId="10" xfId="0" applyNumberFormat="1" applyFont="1" applyFill="1" applyBorder="1" applyAlignment="1" applyProtection="1">
      <alignment horizontal="left" vertical="center" wrapText="1"/>
      <protection locked="0"/>
    </xf>
    <xf numFmtId="49" fontId="27" fillId="12" borderId="13" xfId="0" applyNumberFormat="1" applyFont="1" applyFill="1" applyBorder="1" applyAlignment="1" applyProtection="1">
      <alignment horizontal="left" vertical="center" wrapText="1"/>
      <protection locked="0"/>
    </xf>
    <xf numFmtId="49" fontId="27" fillId="12" borderId="9" xfId="0" applyNumberFormat="1" applyFont="1" applyFill="1" applyBorder="1" applyAlignment="1" applyProtection="1">
      <alignment horizontal="left" vertical="center" wrapText="1"/>
      <protection locked="0"/>
    </xf>
    <xf numFmtId="0" fontId="0" fillId="5" borderId="13" xfId="0" applyFill="1" applyBorder="1" applyAlignment="1">
      <alignment horizontal="left" vertical="center"/>
    </xf>
    <xf numFmtId="0" fontId="0" fillId="5" borderId="9" xfId="0" applyFill="1" applyBorder="1" applyAlignment="1">
      <alignment horizontal="left" vertical="center"/>
    </xf>
    <xf numFmtId="14" fontId="24" fillId="12" borderId="13" xfId="0" applyNumberFormat="1" applyFont="1" applyFill="1" applyBorder="1" applyAlignment="1" applyProtection="1">
      <alignment horizontal="left"/>
      <protection locked="0"/>
    </xf>
    <xf numFmtId="0" fontId="24" fillId="12" borderId="13" xfId="0" applyFont="1" applyFill="1" applyBorder="1" applyProtection="1">
      <protection locked="0"/>
    </xf>
    <xf numFmtId="0" fontId="24" fillId="12" borderId="9" xfId="0" applyFont="1" applyFill="1" applyBorder="1" applyProtection="1">
      <protection locked="0"/>
    </xf>
    <xf numFmtId="0" fontId="21" fillId="6" borderId="3" xfId="0" applyFont="1" applyFill="1" applyBorder="1" applyAlignment="1" applyProtection="1">
      <alignment horizontal="left" wrapText="1"/>
      <protection locked="0"/>
    </xf>
    <xf numFmtId="0" fontId="0" fillId="6" borderId="3" xfId="0" applyFill="1" applyBorder="1" applyAlignment="1" applyProtection="1">
      <alignment horizontal="left"/>
      <protection locked="0"/>
    </xf>
    <xf numFmtId="0" fontId="0" fillId="0" borderId="3" xfId="0" applyBorder="1" applyAlignment="1">
      <alignment horizontal="left"/>
    </xf>
    <xf numFmtId="10" fontId="0" fillId="0" borderId="10" xfId="0" applyNumberFormat="1" applyBorder="1" applyAlignment="1">
      <alignment horizontal="right" wrapText="1"/>
    </xf>
    <xf numFmtId="10" fontId="0" fillId="0" borderId="13" xfId="0" applyNumberFormat="1" applyBorder="1" applyAlignment="1">
      <alignment horizontal="right" wrapText="1"/>
    </xf>
    <xf numFmtId="0" fontId="0" fillId="0" borderId="9" xfId="0" applyBorder="1" applyAlignment="1">
      <alignment wrapText="1"/>
    </xf>
    <xf numFmtId="4" fontId="0" fillId="12" borderId="13" xfId="0" applyNumberFormat="1" applyFill="1" applyBorder="1" applyAlignment="1" applyProtection="1">
      <alignment wrapText="1"/>
      <protection locked="0"/>
    </xf>
    <xf numFmtId="4" fontId="24" fillId="3" borderId="10" xfId="0" applyNumberFormat="1" applyFont="1" applyFill="1" applyBorder="1" applyAlignment="1">
      <alignment wrapText="1"/>
    </xf>
    <xf numFmtId="4" fontId="24" fillId="3" borderId="13" xfId="0" applyNumberFormat="1" applyFont="1" applyFill="1" applyBorder="1" applyAlignment="1">
      <alignment wrapText="1"/>
    </xf>
    <xf numFmtId="10" fontId="27" fillId="0" borderId="10" xfId="0" applyNumberFormat="1" applyFont="1" applyBorder="1" applyAlignment="1">
      <alignment horizontal="right" wrapText="1"/>
    </xf>
    <xf numFmtId="10" fontId="27" fillId="0" borderId="13" xfId="0" applyNumberFormat="1" applyFont="1" applyBorder="1" applyAlignment="1">
      <alignment horizontal="right" wrapText="1"/>
    </xf>
    <xf numFmtId="0" fontId="27" fillId="0" borderId="9" xfId="0" applyFont="1" applyBorder="1" applyAlignment="1">
      <alignment wrapText="1"/>
    </xf>
    <xf numFmtId="0" fontId="29" fillId="2" borderId="11" xfId="0" applyFont="1" applyFill="1" applyBorder="1"/>
    <xf numFmtId="0" fontId="29" fillId="2" borderId="1" xfId="0" applyFont="1" applyFill="1" applyBorder="1"/>
    <xf numFmtId="0" fontId="24" fillId="6" borderId="23" xfId="0" applyFont="1" applyFill="1" applyBorder="1" applyAlignment="1" applyProtection="1">
      <alignment horizontal="center" vertical="center"/>
      <protection locked="0"/>
    </xf>
    <xf numFmtId="0" fontId="24" fillId="6" borderId="24" xfId="0" applyFont="1" applyFill="1" applyBorder="1" applyAlignment="1" applyProtection="1">
      <alignment horizontal="center" vertical="center"/>
      <protection locked="0"/>
    </xf>
    <xf numFmtId="0" fontId="24" fillId="6" borderId="15" xfId="0" applyFont="1" applyFill="1" applyBorder="1" applyAlignment="1" applyProtection="1">
      <alignment horizontal="center" vertical="center" wrapText="1"/>
      <protection locked="0"/>
    </xf>
    <xf numFmtId="0" fontId="24" fillId="6" borderId="0" xfId="0" applyFont="1" applyFill="1" applyAlignment="1" applyProtection="1">
      <alignment horizontal="center" vertical="center" wrapText="1"/>
      <protection locked="0"/>
    </xf>
    <xf numFmtId="49" fontId="17" fillId="6" borderId="15" xfId="0" applyNumberFormat="1" applyFont="1" applyFill="1" applyBorder="1" applyAlignment="1" applyProtection="1">
      <alignment horizontal="center" vertical="center" wrapText="1"/>
      <protection locked="0"/>
    </xf>
    <xf numFmtId="49" fontId="17" fillId="6" borderId="0" xfId="0" applyNumberFormat="1" applyFont="1" applyFill="1" applyAlignment="1" applyProtection="1">
      <alignment horizontal="center" vertical="center" wrapText="1"/>
      <protection locked="0"/>
    </xf>
    <xf numFmtId="2" fontId="13" fillId="7" borderId="20" xfId="0" applyNumberFormat="1" applyFont="1" applyFill="1" applyBorder="1" applyAlignment="1">
      <alignment horizontal="center" vertical="center" wrapText="1"/>
    </xf>
    <xf numFmtId="2" fontId="13" fillId="7" borderId="13" xfId="0" applyNumberFormat="1" applyFont="1" applyFill="1" applyBorder="1" applyAlignment="1">
      <alignment horizontal="center" vertical="center" wrapText="1"/>
    </xf>
    <xf numFmtId="0" fontId="0" fillId="7" borderId="13" xfId="0" applyFill="1" applyBorder="1" applyAlignment="1">
      <alignment horizontal="center" vertical="center" wrapText="1"/>
    </xf>
    <xf numFmtId="0" fontId="13" fillId="5" borderId="20" xfId="0" applyFont="1" applyFill="1" applyBorder="1" applyAlignment="1">
      <alignment horizontal="center" vertical="center" wrapText="1"/>
    </xf>
    <xf numFmtId="0" fontId="13" fillId="5" borderId="13"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36" fillId="5" borderId="18" xfId="0" applyFont="1" applyFill="1" applyBorder="1" applyAlignment="1">
      <alignment horizontal="left" vertical="center" wrapText="1"/>
    </xf>
    <xf numFmtId="0" fontId="0" fillId="0" borderId="8" xfId="0" applyBorder="1" applyAlignment="1">
      <alignment horizontal="left" vertical="center" wrapText="1"/>
    </xf>
    <xf numFmtId="0" fontId="36" fillId="5" borderId="8" xfId="0" applyFont="1" applyFill="1" applyBorder="1" applyAlignment="1">
      <alignment horizontal="left" vertical="center" wrapText="1"/>
    </xf>
    <xf numFmtId="4" fontId="18" fillId="0" borderId="10" xfId="0" applyNumberFormat="1" applyFont="1" applyBorder="1" applyAlignment="1" applyProtection="1">
      <alignment horizontal="left" vertical="top" wrapText="1"/>
      <protection locked="0"/>
    </xf>
    <xf numFmtId="4" fontId="18" fillId="0" borderId="13" xfId="0" applyNumberFormat="1" applyFont="1" applyBorder="1" applyAlignment="1" applyProtection="1">
      <alignment horizontal="left" vertical="top" wrapText="1"/>
      <protection locked="0"/>
    </xf>
    <xf numFmtId="4" fontId="20" fillId="5" borderId="2" xfId="0" applyNumberFormat="1" applyFont="1" applyFill="1" applyBorder="1" applyAlignment="1">
      <alignment horizontal="left" vertical="top" wrapText="1"/>
    </xf>
    <xf numFmtId="4" fontId="20" fillId="5" borderId="3" xfId="0" applyNumberFormat="1" applyFont="1" applyFill="1" applyBorder="1" applyAlignment="1">
      <alignment horizontal="left" vertical="top" wrapText="1"/>
    </xf>
    <xf numFmtId="4" fontId="20" fillId="5" borderId="10" xfId="0" applyNumberFormat="1" applyFont="1" applyFill="1" applyBorder="1" applyAlignment="1">
      <alignment horizontal="left" vertical="top" wrapText="1"/>
    </xf>
    <xf numFmtId="4" fontId="20" fillId="5" borderId="13" xfId="0" applyNumberFormat="1" applyFont="1" applyFill="1" applyBorder="1" applyAlignment="1">
      <alignment horizontal="left" vertical="top" wrapText="1"/>
    </xf>
    <xf numFmtId="0" fontId="0" fillId="0" borderId="13" xfId="0" applyBorder="1" applyAlignment="1">
      <alignment horizontal="left" vertical="top" wrapText="1"/>
    </xf>
    <xf numFmtId="0" fontId="27" fillId="6" borderId="0" xfId="0" applyFont="1" applyFill="1" applyAlignment="1" applyProtection="1">
      <alignment horizontal="right" wrapText="1"/>
      <protection locked="0"/>
    </xf>
    <xf numFmtId="0" fontId="0" fillId="6" borderId="0" xfId="0" applyFill="1" applyProtection="1">
      <protection locked="0"/>
    </xf>
    <xf numFmtId="0" fontId="0" fillId="6" borderId="25" xfId="0" applyFill="1" applyBorder="1" applyProtection="1">
      <protection locked="0"/>
    </xf>
    <xf numFmtId="4" fontId="60" fillId="5" borderId="2" xfId="0" applyNumberFormat="1" applyFont="1" applyFill="1" applyBorder="1" applyAlignment="1">
      <alignment horizontal="left" vertical="top" wrapText="1"/>
    </xf>
    <xf numFmtId="2" fontId="13" fillId="5" borderId="20" xfId="0" applyNumberFormat="1" applyFont="1" applyFill="1" applyBorder="1" applyAlignment="1">
      <alignment horizontal="center" vertical="center" wrapText="1"/>
    </xf>
    <xf numFmtId="0" fontId="0" fillId="0" borderId="13" xfId="0" applyBorder="1" applyAlignment="1">
      <alignment horizontal="center" vertical="center" wrapText="1"/>
    </xf>
    <xf numFmtId="2" fontId="13" fillId="4" borderId="20" xfId="0" applyNumberFormat="1" applyFont="1" applyFill="1" applyBorder="1" applyAlignment="1">
      <alignment horizontal="center" vertical="center" wrapText="1"/>
    </xf>
    <xf numFmtId="0" fontId="0" fillId="0" borderId="21" xfId="0" applyBorder="1" applyAlignment="1">
      <alignment horizontal="center" vertical="center" wrapText="1"/>
    </xf>
    <xf numFmtId="0" fontId="10" fillId="5" borderId="2" xfId="37" applyFont="1" applyFill="1" applyBorder="1" applyAlignment="1" applyProtection="1">
      <alignment horizontal="left" vertical="top" wrapText="1"/>
      <protection locked="0"/>
    </xf>
    <xf numFmtId="0" fontId="8" fillId="5" borderId="3" xfId="0" applyFont="1" applyFill="1" applyBorder="1" applyAlignment="1" applyProtection="1">
      <alignment horizontal="left" vertical="top" wrapText="1"/>
      <protection locked="0"/>
    </xf>
    <xf numFmtId="0" fontId="8" fillId="5" borderId="5" xfId="0" applyFont="1" applyFill="1" applyBorder="1" applyAlignment="1" applyProtection="1">
      <alignment horizontal="left" vertical="top" wrapText="1"/>
      <protection locked="0"/>
    </xf>
    <xf numFmtId="0" fontId="64" fillId="5" borderId="4" xfId="37" applyFont="1" applyFill="1" applyBorder="1" applyAlignment="1" applyProtection="1">
      <alignment horizontal="left" vertical="top" wrapText="1"/>
      <protection locked="0"/>
    </xf>
    <xf numFmtId="0" fontId="65" fillId="5" borderId="0" xfId="0" applyFont="1" applyFill="1" applyAlignment="1" applyProtection="1">
      <alignment horizontal="left" vertical="top" wrapText="1"/>
      <protection locked="0"/>
    </xf>
    <xf numFmtId="0" fontId="65" fillId="5" borderId="6" xfId="0" applyFont="1" applyFill="1" applyBorder="1" applyAlignment="1" applyProtection="1">
      <alignment horizontal="left" vertical="top" wrapText="1"/>
      <protection locked="0"/>
    </xf>
    <xf numFmtId="0" fontId="8" fillId="5" borderId="3" xfId="0" applyFont="1" applyFill="1" applyBorder="1" applyAlignment="1" applyProtection="1">
      <alignment horizontal="left" wrapText="1"/>
      <protection locked="0"/>
    </xf>
    <xf numFmtId="0" fontId="8" fillId="5" borderId="5" xfId="0" applyFont="1" applyFill="1" applyBorder="1" applyAlignment="1" applyProtection="1">
      <alignment horizontal="left" wrapText="1"/>
      <protection locked="0"/>
    </xf>
    <xf numFmtId="49" fontId="10" fillId="0" borderId="11" xfId="37" applyNumberFormat="1" applyFont="1" applyBorder="1" applyAlignment="1" applyProtection="1">
      <alignment horizontal="left" vertical="top" wrapText="1"/>
      <protection locked="0"/>
    </xf>
    <xf numFmtId="49" fontId="8" fillId="0" borderId="1" xfId="0" applyNumberFormat="1" applyFont="1" applyBorder="1" applyAlignment="1" applyProtection="1">
      <alignment horizontal="left" vertical="top" wrapText="1"/>
      <protection locked="0"/>
    </xf>
    <xf numFmtId="49" fontId="8" fillId="0" borderId="12" xfId="0" applyNumberFormat="1" applyFont="1" applyBorder="1" applyAlignment="1" applyProtection="1">
      <alignment horizontal="left" vertical="top"/>
      <protection locked="0"/>
    </xf>
    <xf numFmtId="49" fontId="8" fillId="0" borderId="11" xfId="37" applyNumberFormat="1" applyBorder="1" applyAlignment="1" applyProtection="1">
      <alignment horizontal="left" vertical="top" wrapText="1"/>
      <protection locked="0"/>
    </xf>
    <xf numFmtId="49" fontId="8" fillId="0" borderId="1" xfId="37" applyNumberFormat="1" applyBorder="1" applyAlignment="1" applyProtection="1">
      <alignment horizontal="left" vertical="top" wrapText="1"/>
      <protection locked="0"/>
    </xf>
    <xf numFmtId="49" fontId="8" fillId="0" borderId="12" xfId="37" applyNumberFormat="1" applyBorder="1" applyAlignment="1" applyProtection="1">
      <alignment horizontal="left" vertical="top" wrapText="1"/>
      <protection locked="0"/>
    </xf>
    <xf numFmtId="49" fontId="10" fillId="0" borderId="8" xfId="37" applyNumberFormat="1" applyFont="1" applyBorder="1" applyAlignment="1" applyProtection="1">
      <alignment horizontal="left" vertical="top" wrapText="1"/>
      <protection locked="0"/>
    </xf>
    <xf numFmtId="49" fontId="8" fillId="0" borderId="8" xfId="37" applyNumberFormat="1" applyBorder="1" applyAlignment="1" applyProtection="1">
      <alignment horizontal="left" vertical="top" wrapText="1"/>
      <protection locked="0"/>
    </xf>
    <xf numFmtId="49" fontId="62" fillId="0" borderId="8" xfId="37" applyNumberFormat="1" applyFont="1" applyBorder="1" applyAlignment="1" applyProtection="1">
      <alignment horizontal="left" vertical="top" wrapText="1"/>
      <protection locked="0"/>
    </xf>
    <xf numFmtId="49" fontId="8" fillId="0" borderId="8" xfId="0" applyNumberFormat="1" applyFont="1" applyBorder="1" applyAlignment="1" applyProtection="1">
      <alignment horizontal="left" vertical="top" wrapText="1"/>
      <protection locked="0"/>
    </xf>
    <xf numFmtId="49" fontId="62" fillId="0" borderId="11" xfId="37" applyNumberFormat="1" applyFont="1" applyBorder="1" applyAlignment="1" applyProtection="1">
      <alignment horizontal="left" vertical="top" wrapText="1"/>
      <protection locked="0"/>
    </xf>
    <xf numFmtId="49" fontId="63" fillId="0" borderId="11" xfId="37" applyNumberFormat="1" applyFont="1" applyBorder="1" applyAlignment="1" applyProtection="1">
      <alignment horizontal="left" vertical="top" wrapText="1"/>
      <protection locked="0"/>
    </xf>
    <xf numFmtId="0" fontId="24" fillId="6" borderId="0" xfId="0" applyFont="1" applyFill="1" applyAlignment="1">
      <alignment horizontal="center" vertical="center"/>
    </xf>
    <xf numFmtId="0" fontId="0" fillId="6" borderId="0" xfId="0" applyFill="1" applyAlignment="1">
      <alignment horizontal="center" vertical="center"/>
    </xf>
    <xf numFmtId="0" fontId="32" fillId="6" borderId="0" xfId="0" applyFont="1" applyFill="1" applyAlignment="1">
      <alignment horizontal="center" vertical="center" wrapText="1"/>
    </xf>
    <xf numFmtId="49" fontId="17" fillId="6" borderId="0" xfId="0" applyNumberFormat="1" applyFont="1" applyFill="1" applyAlignment="1">
      <alignment horizontal="center" vertical="center" wrapText="1"/>
    </xf>
    <xf numFmtId="0" fontId="27" fillId="5" borderId="2" xfId="37" applyFont="1" applyFill="1" applyBorder="1" applyAlignment="1" applyProtection="1">
      <alignment horizontal="left" vertical="top" wrapText="1"/>
      <protection locked="0"/>
    </xf>
    <xf numFmtId="0" fontId="24" fillId="5" borderId="3" xfId="0" applyFont="1"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0" fillId="5" borderId="5" xfId="0" applyFill="1" applyBorder="1" applyAlignment="1" applyProtection="1">
      <alignment horizontal="left" wrapText="1"/>
      <protection locked="0"/>
    </xf>
    <xf numFmtId="0" fontId="10" fillId="5" borderId="10" xfId="37" applyFont="1" applyFill="1" applyBorder="1" applyAlignment="1" applyProtection="1">
      <alignment horizontal="left" vertical="top" wrapText="1"/>
      <protection locked="0"/>
    </xf>
    <xf numFmtId="0" fontId="8" fillId="5" borderId="13" xfId="0" applyFont="1" applyFill="1" applyBorder="1" applyAlignment="1" applyProtection="1">
      <alignment horizontal="left" vertical="top" wrapText="1"/>
      <protection locked="0"/>
    </xf>
    <xf numFmtId="0" fontId="8" fillId="5" borderId="9" xfId="0" applyFont="1" applyFill="1" applyBorder="1" applyAlignment="1" applyProtection="1">
      <alignment horizontal="left" vertical="top" wrapText="1"/>
      <protection locked="0"/>
    </xf>
    <xf numFmtId="49" fontId="8" fillId="0" borderId="10" xfId="37" applyNumberFormat="1" applyBorder="1" applyAlignment="1" applyProtection="1">
      <alignment horizontal="left" vertical="top" wrapText="1"/>
      <protection locked="0"/>
    </xf>
    <xf numFmtId="49" fontId="8" fillId="0" borderId="13" xfId="0" applyNumberFormat="1" applyFont="1" applyBorder="1" applyAlignment="1" applyProtection="1">
      <alignment horizontal="left" vertical="top" wrapText="1"/>
      <protection locked="0"/>
    </xf>
    <xf numFmtId="49" fontId="8" fillId="0" borderId="9" xfId="0" applyNumberFormat="1" applyFont="1" applyBorder="1" applyAlignment="1" applyProtection="1">
      <alignment horizontal="left" vertical="top"/>
      <protection locked="0"/>
    </xf>
    <xf numFmtId="0" fontId="35" fillId="5" borderId="11" xfId="37" applyFont="1" applyFill="1" applyBorder="1" applyAlignment="1" applyProtection="1">
      <alignment horizontal="left" vertical="top" wrapText="1"/>
      <protection locked="0"/>
    </xf>
    <xf numFmtId="0" fontId="33" fillId="5" borderId="1" xfId="0" applyFont="1" applyFill="1" applyBorder="1" applyAlignment="1" applyProtection="1">
      <alignment horizontal="left" vertical="top" wrapText="1"/>
      <protection locked="0"/>
    </xf>
    <xf numFmtId="0" fontId="33" fillId="5" borderId="12" xfId="0" applyFont="1" applyFill="1" applyBorder="1" applyAlignment="1" applyProtection="1">
      <alignment horizontal="left" vertical="top" wrapText="1"/>
      <protection locked="0"/>
    </xf>
    <xf numFmtId="0" fontId="62" fillId="0" borderId="8" xfId="0" applyFont="1" applyBorder="1" applyAlignment="1">
      <alignment vertical="top" wrapText="1"/>
    </xf>
    <xf numFmtId="0" fontId="8" fillId="0" borderId="8" xfId="0" applyFont="1" applyBorder="1" applyAlignment="1">
      <alignment horizontal="left" vertical="top" wrapText="1"/>
    </xf>
    <xf numFmtId="0" fontId="8" fillId="0" borderId="0" xfId="0" applyFont="1" applyAlignment="1">
      <alignment horizontal="left" vertical="top" wrapText="1"/>
    </xf>
    <xf numFmtId="49" fontId="8" fillId="0" borderId="3" xfId="37" applyNumberFormat="1" applyBorder="1" applyAlignment="1" applyProtection="1">
      <alignment horizontal="left" vertical="top" wrapText="1"/>
      <protection locked="0"/>
    </xf>
    <xf numFmtId="49" fontId="8" fillId="0" borderId="5" xfId="37" applyNumberFormat="1" applyBorder="1" applyAlignment="1" applyProtection="1">
      <alignment horizontal="left" vertical="top" wrapText="1"/>
      <protection locked="0"/>
    </xf>
    <xf numFmtId="49" fontId="8" fillId="0" borderId="3" xfId="0" applyNumberFormat="1" applyFont="1" applyBorder="1" applyAlignment="1" applyProtection="1">
      <alignment horizontal="left" vertical="top" wrapText="1"/>
      <protection locked="0"/>
    </xf>
    <xf numFmtId="49" fontId="8" fillId="0" borderId="5" xfId="0" applyNumberFormat="1" applyFont="1" applyBorder="1" applyAlignment="1" applyProtection="1">
      <alignment horizontal="left" vertical="top" wrapText="1"/>
      <protection locked="0"/>
    </xf>
    <xf numFmtId="0" fontId="62" fillId="0" borderId="0" xfId="0" applyFont="1" applyAlignment="1">
      <alignment horizontal="left" vertical="top" wrapText="1"/>
    </xf>
    <xf numFmtId="0" fontId="10" fillId="5" borderId="4" xfId="37" applyFont="1" applyFill="1" applyBorder="1" applyAlignment="1" applyProtection="1">
      <alignment horizontal="left" vertical="top" wrapText="1"/>
      <protection locked="0"/>
    </xf>
    <xf numFmtId="0" fontId="8" fillId="5" borderId="0" xfId="0" applyFont="1" applyFill="1" applyAlignment="1" applyProtection="1">
      <alignment horizontal="left" wrapText="1"/>
      <protection locked="0"/>
    </xf>
    <xf numFmtId="0" fontId="8" fillId="5" borderId="6" xfId="0" applyFont="1" applyFill="1" applyBorder="1" applyAlignment="1" applyProtection="1">
      <alignment horizontal="left" wrapText="1"/>
      <protection locked="0"/>
    </xf>
    <xf numFmtId="0" fontId="0" fillId="5" borderId="3" xfId="0" applyFill="1" applyBorder="1" applyAlignment="1" applyProtection="1">
      <alignment horizontal="left" vertical="top" wrapText="1"/>
      <protection locked="0"/>
    </xf>
    <xf numFmtId="0" fontId="0" fillId="5" borderId="5" xfId="0" applyFill="1" applyBorder="1" applyAlignment="1" applyProtection="1">
      <alignment horizontal="left" vertical="top" wrapText="1"/>
      <protection locked="0"/>
    </xf>
    <xf numFmtId="49" fontId="63" fillId="0" borderId="8" xfId="37" applyNumberFormat="1" applyFont="1" applyBorder="1" applyAlignment="1" applyProtection="1">
      <alignment horizontal="left" vertical="top" wrapText="1"/>
      <protection locked="0"/>
    </xf>
    <xf numFmtId="49" fontId="62" fillId="0" borderId="8" xfId="0" applyNumberFormat="1" applyFont="1" applyBorder="1" applyAlignment="1" applyProtection="1">
      <alignment horizontal="left" vertical="top" wrapText="1"/>
      <protection locked="0"/>
    </xf>
    <xf numFmtId="49" fontId="62" fillId="0" borderId="8" xfId="0" applyNumberFormat="1" applyFont="1" applyBorder="1" applyAlignment="1" applyProtection="1">
      <alignment horizontal="left" vertical="top"/>
      <protection locked="0"/>
    </xf>
    <xf numFmtId="49" fontId="67" fillId="0" borderId="2" xfId="37" applyNumberFormat="1" applyFont="1" applyBorder="1" applyAlignment="1" applyProtection="1">
      <alignment horizontal="left" vertical="top" wrapText="1"/>
      <protection locked="0"/>
    </xf>
    <xf numFmtId="49" fontId="62" fillId="0" borderId="3" xfId="0" applyNumberFormat="1" applyFont="1" applyBorder="1" applyAlignment="1" applyProtection="1">
      <alignment horizontal="left" vertical="top" wrapText="1"/>
      <protection locked="0"/>
    </xf>
    <xf numFmtId="49" fontId="62" fillId="0" borderId="5" xfId="0" applyNumberFormat="1" applyFont="1" applyBorder="1" applyAlignment="1" applyProtection="1">
      <alignment horizontal="left" vertical="top"/>
      <protection locked="0"/>
    </xf>
    <xf numFmtId="0" fontId="35" fillId="5" borderId="4" xfId="37" applyFont="1" applyFill="1" applyBorder="1" applyAlignment="1" applyProtection="1">
      <alignment horizontal="left" vertical="top" wrapText="1"/>
      <protection locked="0"/>
    </xf>
    <xf numFmtId="0" fontId="33" fillId="5" borderId="0" xfId="0" applyFont="1" applyFill="1" applyAlignment="1" applyProtection="1">
      <alignment horizontal="left" vertical="top" wrapText="1"/>
      <protection locked="0"/>
    </xf>
    <xf numFmtId="0" fontId="33" fillId="5" borderId="6" xfId="0" applyFont="1" applyFill="1" applyBorder="1" applyAlignment="1" applyProtection="1">
      <alignment horizontal="left" vertical="top" wrapText="1"/>
      <protection locked="0"/>
    </xf>
    <xf numFmtId="49" fontId="8" fillId="0" borderId="8" xfId="0" applyNumberFormat="1" applyFont="1" applyBorder="1" applyAlignment="1" applyProtection="1">
      <alignment horizontal="left" vertical="top"/>
      <protection locked="0"/>
    </xf>
    <xf numFmtId="49" fontId="67" fillId="0" borderId="4" xfId="37" applyNumberFormat="1" applyFont="1" applyBorder="1" applyAlignment="1" applyProtection="1">
      <alignment horizontal="left" vertical="top" wrapText="1"/>
      <protection locked="0"/>
    </xf>
    <xf numFmtId="49" fontId="8" fillId="0" borderId="0" xfId="0" applyNumberFormat="1" applyFont="1" applyAlignment="1" applyProtection="1">
      <alignment horizontal="left" vertical="top" wrapText="1"/>
      <protection locked="0"/>
    </xf>
    <xf numFmtId="49" fontId="8" fillId="0" borderId="6" xfId="0" applyNumberFormat="1" applyFont="1" applyBorder="1" applyAlignment="1" applyProtection="1">
      <alignment horizontal="left" vertical="top"/>
      <protection locked="0"/>
    </xf>
    <xf numFmtId="49" fontId="8" fillId="0" borderId="5" xfId="0" applyNumberFormat="1" applyFont="1" applyBorder="1" applyAlignment="1" applyProtection="1">
      <alignment horizontal="left" vertical="top"/>
      <protection locked="0"/>
    </xf>
    <xf numFmtId="0" fontId="32" fillId="6" borderId="0" xfId="0" applyFont="1" applyFill="1" applyAlignment="1">
      <alignment horizontal="center" vertical="center"/>
    </xf>
    <xf numFmtId="4" fontId="25" fillId="5" borderId="11" xfId="0" applyNumberFormat="1" applyFont="1" applyFill="1" applyBorder="1" applyAlignment="1">
      <alignment horizontal="left" vertical="center" wrapText="1"/>
    </xf>
    <xf numFmtId="0" fontId="0" fillId="5" borderId="12" xfId="0" applyFill="1" applyBorder="1" applyAlignment="1">
      <alignment horizontal="left" vertical="center" wrapText="1"/>
    </xf>
    <xf numFmtId="0" fontId="31" fillId="5" borderId="3" xfId="0" applyFont="1" applyFill="1" applyBorder="1" applyAlignment="1">
      <alignment horizontal="center"/>
    </xf>
    <xf numFmtId="4" fontId="25" fillId="11" borderId="11" xfId="0" applyNumberFormat="1" applyFont="1" applyFill="1" applyBorder="1" applyAlignment="1">
      <alignment horizontal="left" vertical="center" wrapText="1"/>
    </xf>
    <xf numFmtId="0" fontId="0" fillId="11" borderId="2" xfId="0" applyFill="1" applyBorder="1" applyAlignment="1">
      <alignment horizontal="left" wrapText="1"/>
    </xf>
    <xf numFmtId="4" fontId="25" fillId="11" borderId="14" xfId="0" applyNumberFormat="1" applyFont="1" applyFill="1" applyBorder="1" applyAlignment="1">
      <alignment horizontal="left" vertical="center" wrapText="1"/>
    </xf>
    <xf numFmtId="0" fontId="0" fillId="11" borderId="7" xfId="0" applyFill="1" applyBorder="1" applyAlignment="1">
      <alignment horizontal="left" wrapText="1"/>
    </xf>
    <xf numFmtId="4" fontId="25" fillId="10" borderId="11" xfId="0" applyNumberFormat="1" applyFont="1" applyFill="1" applyBorder="1" applyAlignment="1">
      <alignment horizontal="left" vertical="center" wrapText="1"/>
    </xf>
    <xf numFmtId="0" fontId="0" fillId="10" borderId="2" xfId="0" applyFill="1" applyBorder="1" applyAlignment="1">
      <alignment horizontal="left" wrapText="1"/>
    </xf>
    <xf numFmtId="0" fontId="26" fillId="0" borderId="0" xfId="0" applyFont="1" applyProtection="1">
      <protection locked="0"/>
    </xf>
    <xf numFmtId="0" fontId="0" fillId="6" borderId="0" xfId="0" applyFill="1"/>
    <xf numFmtId="0" fontId="27" fillId="6" borderId="0" xfId="0" applyFont="1" applyFill="1" applyAlignment="1">
      <alignment horizontal="right" wrapText="1"/>
    </xf>
    <xf numFmtId="0" fontId="0" fillId="0" borderId="3" xfId="0" applyBorder="1"/>
  </cellXfs>
  <cellStyles count="57">
    <cellStyle name="Hüperlink" xfId="51" builtinId="8"/>
    <cellStyle name="Külastatud hüperlink" xfId="25" builtinId="9" hidden="1"/>
    <cellStyle name="Külastatud hüperlink" xfId="7" builtinId="9" hidden="1"/>
    <cellStyle name="Külastatud hüperlink" xfId="34" builtinId="9" hidden="1"/>
    <cellStyle name="Külastatud hüperlink" xfId="17" builtinId="9" hidden="1"/>
    <cellStyle name="Külastatud hüperlink" xfId="18" builtinId="9" hidden="1"/>
    <cellStyle name="Külastatud hüperlink" xfId="32" builtinId="9" hidden="1"/>
    <cellStyle name="Külastatud hüperlink" xfId="27" builtinId="9" hidden="1"/>
    <cellStyle name="Külastatud hüperlink" xfId="30" builtinId="9" hidden="1"/>
    <cellStyle name="Külastatud hüperlink" xfId="14" builtinId="9" hidden="1"/>
    <cellStyle name="Külastatud hüperlink" xfId="15" builtinId="9" hidden="1"/>
    <cellStyle name="Külastatud hüperlink" xfId="28" builtinId="9" hidden="1"/>
    <cellStyle name="Külastatud hüperlink" xfId="6" builtinId="9" hidden="1"/>
    <cellStyle name="Külastatud hüperlink" xfId="26" builtinId="9" hidden="1"/>
    <cellStyle name="Külastatud hüperlink" xfId="13" builtinId="9" hidden="1"/>
    <cellStyle name="Külastatud hüperlink" xfId="31" builtinId="9" hidden="1"/>
    <cellStyle name="Külastatud hüperlink" xfId="20" builtinId="9" hidden="1"/>
    <cellStyle name="Külastatud hüperlink" xfId="21" builtinId="9" hidden="1"/>
    <cellStyle name="Külastatud hüperlink" xfId="12" builtinId="9" hidden="1"/>
    <cellStyle name="Külastatud hüperlink" xfId="23" builtinId="9" hidden="1"/>
    <cellStyle name="Külastatud hüperlink" xfId="10" builtinId="9" hidden="1"/>
    <cellStyle name="Külastatud hüperlink" xfId="16" builtinId="9" hidden="1"/>
    <cellStyle name="Külastatud hüperlink" xfId="29" builtinId="9" hidden="1"/>
    <cellStyle name="Külastatud hüperlink" xfId="8" builtinId="9" hidden="1"/>
    <cellStyle name="Külastatud hüperlink" xfId="24" builtinId="9" hidden="1"/>
    <cellStyle name="Külastatud hüperlink" xfId="33" builtinId="9" hidden="1"/>
    <cellStyle name="Külastatud hüperlink" xfId="11" builtinId="9" hidden="1"/>
    <cellStyle name="Külastatud hüperlink" xfId="19" builtinId="9" hidden="1"/>
    <cellStyle name="Külastatud hüperlink" xfId="9" builtinId="9" hidden="1"/>
    <cellStyle name="Külastatud hüperlink" xfId="22" builtinId="9" hidden="1"/>
    <cellStyle name="Normaallaad" xfId="0" builtinId="0"/>
    <cellStyle name="Normaallaad 2" xfId="1" xr:uid="{00000000-0005-0000-0000-00001E000000}"/>
    <cellStyle name="Normaallaad 2 2" xfId="36" xr:uid="{00000000-0005-0000-0000-00001F000000}"/>
    <cellStyle name="Normaallaad 3" xfId="2" xr:uid="{00000000-0005-0000-0000-000020000000}"/>
    <cellStyle name="Normaallaad 3 2" xfId="45" xr:uid="{E678592D-6A06-49C8-8A9E-D233C66DF823}"/>
    <cellStyle name="Normaallaad 3 3" xfId="52" xr:uid="{FAF448FC-3D77-41F0-98B2-E0054F1C80B1}"/>
    <cellStyle name="Normaallaad 4" xfId="35" xr:uid="{00000000-0005-0000-0000-000021000000}"/>
    <cellStyle name="Normaallaad 5" xfId="38" xr:uid="{00000000-0005-0000-0000-000022000000}"/>
    <cellStyle name="Normaallaad 5 2" xfId="47" xr:uid="{163DA05C-03B8-4E68-A55B-B448096B0ABC}"/>
    <cellStyle name="Normaallaad 5 3" xfId="53" xr:uid="{FBF44096-E070-48AA-9389-E0BC837B5E60}"/>
    <cellStyle name="Normaallaad 6" xfId="39" xr:uid="{00000000-0005-0000-0000-000023000000}"/>
    <cellStyle name="Normaallaad 6 2" xfId="48" xr:uid="{A148D0F9-FF52-4D78-88FB-06F6E3C8A184}"/>
    <cellStyle name="Normaallaad 6 3" xfId="54" xr:uid="{95F7B927-7ABB-44A2-A791-39C9BF246732}"/>
    <cellStyle name="Normaallaad 7" xfId="41" xr:uid="{00000000-0005-0000-0000-000024000000}"/>
    <cellStyle name="Normaallaad 7 2" xfId="50" xr:uid="{B22E4FF2-7D15-46DD-B570-85CE2C5916C8}"/>
    <cellStyle name="Normaallaad 7 3" xfId="56" xr:uid="{04B6CE62-17BA-4C62-B906-9C417381F66A}"/>
    <cellStyle name="Normal 2" xfId="3" xr:uid="{00000000-0005-0000-0000-000026000000}"/>
    <cellStyle name="Normal 2 2" xfId="37" xr:uid="{00000000-0005-0000-0000-000027000000}"/>
    <cellStyle name="Normal 7 2" xfId="43" xr:uid="{00000000-0005-0000-0000-000028000000}"/>
    <cellStyle name="Protsent" xfId="4" builtinId="5"/>
    <cellStyle name="Protsent 2" xfId="5" xr:uid="{00000000-0005-0000-0000-00002A000000}"/>
    <cellStyle name="Protsent 2 2" xfId="46" xr:uid="{417A1428-0941-4F57-9EAC-0291D67D9B36}"/>
    <cellStyle name="Protsent 3" xfId="40" xr:uid="{00000000-0005-0000-0000-00002B000000}"/>
    <cellStyle name="Protsent 3 2" xfId="49" xr:uid="{1810EBDB-F5CC-45EB-A215-170E6257AF57}"/>
    <cellStyle name="Protsent 3 3" xfId="55" xr:uid="{44E337E4-FDBB-4065-8523-448A30126986}"/>
    <cellStyle name="Selgitav tekst" xfId="44" builtinId="53"/>
    <cellStyle name="Standard 2" xfId="42" xr:uid="{00000000-0005-0000-0000-00002C000000}"/>
  </cellStyles>
  <dxfs count="4">
    <dxf>
      <font>
        <color rgb="FFFF0000"/>
      </font>
    </dxf>
    <dxf>
      <font>
        <color rgb="FFFF0000"/>
      </font>
    </dxf>
    <dxf>
      <font>
        <color theme="1"/>
      </font>
    </dxf>
    <dxf>
      <font>
        <color rgb="FFFF0000"/>
      </font>
    </dxf>
  </dxfs>
  <tableStyles count="0" defaultTableStyle="TableStyleMedium9" defaultPivotStyle="PivotStyleLight16"/>
  <colors>
    <mruColors>
      <color rgb="FFF2F8EE"/>
      <color rgb="FFFBFDF9"/>
      <color rgb="FFE2EFDA"/>
      <color rgb="FFFCFECE"/>
      <color rgb="FFFF9999"/>
      <color rgb="FFFFD54F"/>
      <color rgb="FF33CC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anika.otsing@rtk.ee" TargetMode="External"/><Relationship Id="rId1" Type="http://schemas.openxmlformats.org/officeDocument/2006/relationships/hyperlink" Target="mailto:olga.gnezdovski@kul.e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P77"/>
  <sheetViews>
    <sheetView showGridLines="0" showRuler="0" topLeftCell="A9" zoomScaleNormal="100" workbookViewId="0">
      <selection activeCell="B18" sqref="B18:D18"/>
    </sheetView>
  </sheetViews>
  <sheetFormatPr defaultColWidth="7.5703125" defaultRowHeight="12.75"/>
  <cols>
    <col min="1" max="1" width="45.85546875" customWidth="1"/>
    <col min="2" max="2" width="10.140625" style="11" customWidth="1"/>
    <col min="3" max="3" width="10.42578125" style="11" customWidth="1"/>
    <col min="4" max="4" width="7.5703125" style="11" customWidth="1"/>
    <col min="5" max="5" width="4.5703125" style="13" customWidth="1"/>
    <col min="6" max="7" width="7.5703125" style="14" customWidth="1"/>
    <col min="8" max="8" width="0.5703125" style="8" customWidth="1"/>
    <col min="9" max="9" width="12.42578125" style="8" customWidth="1"/>
    <col min="10" max="10" width="11.42578125" style="8" customWidth="1"/>
  </cols>
  <sheetData>
    <row r="1" spans="1:16">
      <c r="A1" s="331" t="s">
        <v>0</v>
      </c>
      <c r="B1" s="332"/>
      <c r="C1" s="332"/>
      <c r="D1" s="332"/>
      <c r="E1" s="332"/>
      <c r="F1" s="332"/>
      <c r="G1" s="332"/>
      <c r="H1" s="332"/>
      <c r="I1" s="332"/>
    </row>
    <row r="2" spans="1:16" ht="39" customHeight="1">
      <c r="A2" s="333" t="str">
        <f>CONCATENATE("Reimbursement Request ","No. ",B11)</f>
        <v>Reimbursement Request No. 2</v>
      </c>
      <c r="B2" s="333"/>
      <c r="C2" s="333"/>
      <c r="D2" s="333"/>
      <c r="E2" s="333"/>
      <c r="F2" s="333"/>
      <c r="G2" s="333"/>
      <c r="H2" s="333"/>
      <c r="I2" s="333"/>
    </row>
    <row r="3" spans="1:16" ht="18.75" customHeight="1">
      <c r="A3" s="334" t="str">
        <f>B6</f>
        <v>Supporting Social Inclusion</v>
      </c>
      <c r="B3" s="335"/>
      <c r="C3" s="335"/>
      <c r="D3" s="335"/>
      <c r="E3" s="335"/>
      <c r="F3" s="335"/>
      <c r="G3" s="335"/>
      <c r="H3" s="335"/>
      <c r="I3" s="335"/>
    </row>
    <row r="4" spans="1:16" ht="21" customHeight="1">
      <c r="A4" s="192" t="s">
        <v>1</v>
      </c>
      <c r="B4" s="39"/>
      <c r="C4" s="39"/>
      <c r="D4" s="39"/>
      <c r="E4" s="39"/>
      <c r="F4" s="349" t="s">
        <v>2</v>
      </c>
      <c r="G4" s="350"/>
      <c r="H4" s="351"/>
      <c r="I4" s="351"/>
    </row>
    <row r="5" spans="1:16" ht="22.7" customHeight="1">
      <c r="A5" s="316" t="s">
        <v>3</v>
      </c>
      <c r="B5" s="344"/>
      <c r="C5" s="344"/>
      <c r="D5" s="344"/>
      <c r="E5" s="344"/>
      <c r="F5" s="344"/>
      <c r="G5" s="344"/>
      <c r="H5" s="344"/>
      <c r="I5" s="345"/>
    </row>
    <row r="6" spans="1:16" ht="29.1" customHeight="1">
      <c r="A6" s="84" t="s">
        <v>4</v>
      </c>
      <c r="B6" s="341" t="s">
        <v>5</v>
      </c>
      <c r="C6" s="342"/>
      <c r="D6" s="342"/>
      <c r="E6" s="342"/>
      <c r="F6" s="342"/>
      <c r="G6" s="342"/>
      <c r="H6" s="342"/>
      <c r="I6" s="343"/>
    </row>
    <row r="7" spans="1:16" ht="14.25" customHeight="1">
      <c r="A7" s="85" t="s">
        <v>6</v>
      </c>
      <c r="B7" s="264" t="s">
        <v>7</v>
      </c>
      <c r="C7" s="264"/>
      <c r="D7" s="264"/>
      <c r="E7" s="264"/>
      <c r="F7" s="264" t="s">
        <v>8</v>
      </c>
      <c r="G7" s="264"/>
      <c r="H7" s="264"/>
      <c r="I7" s="264"/>
    </row>
    <row r="8" spans="1:16" s="9" customFormat="1" ht="14.25" customHeight="1">
      <c r="A8" s="86" t="s">
        <v>9</v>
      </c>
      <c r="B8" s="83" t="s">
        <v>10</v>
      </c>
      <c r="C8" s="346">
        <v>45444</v>
      </c>
      <c r="D8" s="265"/>
      <c r="E8" s="80" t="s">
        <v>11</v>
      </c>
      <c r="F8" s="346">
        <v>46996</v>
      </c>
      <c r="G8" s="265"/>
      <c r="H8" s="347"/>
      <c r="I8" s="348"/>
      <c r="J8" s="35"/>
    </row>
    <row r="9" spans="1:16" ht="14.25" customHeight="1">
      <c r="A9" s="87" t="s">
        <v>12</v>
      </c>
      <c r="B9" s="340" t="s">
        <v>13</v>
      </c>
      <c r="C9" s="340"/>
      <c r="D9" s="340"/>
      <c r="E9" s="340"/>
      <c r="F9" s="340"/>
      <c r="G9" s="340"/>
      <c r="H9" s="340"/>
      <c r="I9" s="340"/>
    </row>
    <row r="10" spans="1:16" s="12" customFormat="1" ht="14.25" customHeight="1">
      <c r="A10" s="88" t="s">
        <v>14</v>
      </c>
      <c r="B10" s="82" t="s">
        <v>10</v>
      </c>
      <c r="C10" s="336">
        <f>_xlfn.XLOOKUP(CONCATENATE(B11,"c"),'Financial Progress'!A5:CX5,'Financial Progress'!A6:CX6)</f>
        <v>45839</v>
      </c>
      <c r="D10" s="337"/>
      <c r="E10" s="81" t="s">
        <v>11</v>
      </c>
      <c r="F10" s="336">
        <f>_xlfn.XLOOKUP(CONCATENATE(B11,"d"),'Financial Progress'!A5:CX5,'Financial Progress'!A6:CX6)</f>
        <v>46022</v>
      </c>
      <c r="G10" s="337"/>
      <c r="H10" s="338"/>
      <c r="I10" s="339"/>
    </row>
    <row r="11" spans="1:16" ht="14.25" customHeight="1">
      <c r="A11" s="119" t="s">
        <v>15</v>
      </c>
      <c r="B11" s="306">
        <v>2</v>
      </c>
      <c r="C11" s="306"/>
      <c r="D11" s="306"/>
      <c r="E11" s="306"/>
      <c r="F11" s="306"/>
      <c r="G11" s="306"/>
      <c r="H11" s="306"/>
      <c r="I11" s="306"/>
    </row>
    <row r="12" spans="1:16" ht="15" customHeight="1">
      <c r="A12" s="85" t="s">
        <v>16</v>
      </c>
      <c r="B12" s="321">
        <f>'Financial Progress'!C39</f>
        <v>22671890.112400003</v>
      </c>
      <c r="C12" s="322"/>
      <c r="D12" s="322"/>
      <c r="E12" s="159" t="s">
        <v>17</v>
      </c>
      <c r="F12" s="89"/>
      <c r="G12" s="90"/>
      <c r="H12" s="90"/>
      <c r="I12" s="91"/>
      <c r="J12" s="10"/>
      <c r="K12" s="10"/>
      <c r="L12" s="10"/>
      <c r="M12" s="10"/>
      <c r="N12" s="10"/>
      <c r="O12" s="10"/>
      <c r="P12" s="11"/>
    </row>
    <row r="13" spans="1:16" ht="14.25" customHeight="1">
      <c r="A13" s="85" t="s">
        <v>18</v>
      </c>
      <c r="B13" s="311">
        <v>18600000</v>
      </c>
      <c r="C13" s="312"/>
      <c r="D13" s="120" t="s">
        <v>19</v>
      </c>
      <c r="E13" s="319"/>
      <c r="F13" s="320"/>
      <c r="G13" s="320"/>
      <c r="H13" s="320"/>
      <c r="I13" s="151"/>
    </row>
    <row r="14" spans="1:16" ht="14.25" customHeight="1">
      <c r="A14" s="92" t="s">
        <v>20</v>
      </c>
      <c r="B14" s="191" t="s">
        <v>21</v>
      </c>
      <c r="C14" s="188"/>
      <c r="D14" s="189">
        <f>'Financial Progress'!E39*'Financial Progress'!C9/'Financial Progress'!C39</f>
        <v>0.85000000019671929</v>
      </c>
      <c r="E14" s="327" t="s">
        <v>22</v>
      </c>
      <c r="F14" s="328"/>
      <c r="G14" s="328"/>
      <c r="H14" s="190"/>
      <c r="I14" s="182">
        <f>'Financial Progress'!BN39/'Financial Progress'!BM39</f>
        <v>0.85000000842021339</v>
      </c>
    </row>
    <row r="15" spans="1:16" ht="14.25" customHeight="1">
      <c r="A15" s="92" t="s">
        <v>23</v>
      </c>
      <c r="B15" s="160" t="s">
        <v>24</v>
      </c>
      <c r="C15" s="313">
        <f>_xlfn.XLOOKUP(CONCATENATE(B11,"a"),'Financial Progress'!A5:BI5,'Financial Progress'!A9:BI9)</f>
        <v>1</v>
      </c>
      <c r="D15" s="314"/>
      <c r="E15" s="315" t="s">
        <v>25</v>
      </c>
      <c r="F15" s="315"/>
      <c r="G15" s="315"/>
      <c r="H15" s="315"/>
      <c r="I15" s="239">
        <v>45915</v>
      </c>
    </row>
    <row r="16" spans="1:16" ht="21.2" customHeight="1">
      <c r="A16" s="58"/>
      <c r="B16" s="59"/>
      <c r="E16" s="11"/>
      <c r="F16" s="11"/>
      <c r="G16" s="11"/>
      <c r="H16" s="11"/>
      <c r="I16" s="60"/>
    </row>
    <row r="17" spans="1:10" ht="14.25" customHeight="1">
      <c r="A17" s="316" t="s">
        <v>26</v>
      </c>
      <c r="B17" s="317"/>
      <c r="C17" s="317"/>
      <c r="D17" s="317"/>
      <c r="E17" s="317"/>
      <c r="F17" s="317"/>
      <c r="G17" s="317"/>
      <c r="H17" s="317"/>
      <c r="I17" s="318"/>
    </row>
    <row r="18" spans="1:10" s="9" customFormat="1" ht="14.25" customHeight="1">
      <c r="A18" s="61" t="s">
        <v>27</v>
      </c>
      <c r="B18" s="325">
        <f>_xlfn.XLOOKUP(CONCATENATE(B11,"a"),'Financial Progress'!A5:CX5,'Financial Progress'!A39:CX39)</f>
        <v>810594.40000000014</v>
      </c>
      <c r="C18" s="326"/>
      <c r="D18" s="326"/>
      <c r="E18" s="62" t="str">
        <f>E12</f>
        <v>EUR</v>
      </c>
      <c r="F18" s="325">
        <f>_xlfn.XLOOKUP(CONCATENATE(B11,"b"),'Financial Progress'!A5:CX5,'Financial Progress'!A39:CX39)</f>
        <v>810594.4</v>
      </c>
      <c r="G18" s="326"/>
      <c r="H18" s="326"/>
      <c r="I18" s="63" t="s">
        <v>19</v>
      </c>
      <c r="J18" s="35"/>
    </row>
    <row r="19" spans="1:10" ht="14.25" customHeight="1">
      <c r="A19" s="64" t="s">
        <v>28</v>
      </c>
      <c r="B19" s="329">
        <f>ROUND(F19*C15,2)</f>
        <v>121589.16</v>
      </c>
      <c r="C19" s="330"/>
      <c r="D19" s="330"/>
      <c r="E19" s="62" t="str">
        <f>E12</f>
        <v>EUR</v>
      </c>
      <c r="F19" s="329">
        <f>_xlfn.XLOOKUP(CONCATENATE(B11,"c"),'Financial Progress'!A5:CX5,'Financial Progress'!A39:CX39)</f>
        <v>121589.15999999997</v>
      </c>
      <c r="G19" s="330"/>
      <c r="H19" s="330"/>
      <c r="I19" s="63" t="s">
        <v>19</v>
      </c>
    </row>
    <row r="20" spans="1:10" ht="14.25" customHeight="1">
      <c r="A20" s="64" t="s">
        <v>29</v>
      </c>
      <c r="B20" s="309">
        <v>0</v>
      </c>
      <c r="C20" s="310"/>
      <c r="D20" s="310"/>
      <c r="E20" s="104" t="str">
        <f>E12</f>
        <v>EUR</v>
      </c>
      <c r="F20" s="323">
        <v>0</v>
      </c>
      <c r="G20" s="324"/>
      <c r="H20" s="324"/>
      <c r="I20" s="63" t="s">
        <v>19</v>
      </c>
    </row>
    <row r="21" spans="1:10" s="34" customFormat="1" ht="14.25" customHeight="1">
      <c r="A21" s="65" t="s">
        <v>30</v>
      </c>
      <c r="B21" s="307">
        <f>B18-B19-B20</f>
        <v>689005.24000000011</v>
      </c>
      <c r="C21" s="308"/>
      <c r="D21" s="308"/>
      <c r="E21" s="66" t="str">
        <f>E12</f>
        <v>EUR</v>
      </c>
      <c r="F21" s="307">
        <f>_xlfn.XLOOKUP(CONCATENATE(B11,"d"),'Financial Progress'!A5:CX5,'Financial Progress'!A39:CX39)-F20</f>
        <v>689005.24</v>
      </c>
      <c r="G21" s="308"/>
      <c r="H21" s="308"/>
      <c r="I21" s="67" t="s">
        <v>19</v>
      </c>
      <c r="J21" s="33"/>
    </row>
    <row r="22" spans="1:10" ht="21.2" customHeight="1">
      <c r="A22" s="58"/>
      <c r="B22" s="59"/>
      <c r="E22" s="11"/>
      <c r="F22" s="11"/>
      <c r="G22" s="11"/>
      <c r="H22" s="11"/>
      <c r="I22" s="60"/>
    </row>
    <row r="23" spans="1:10" ht="15.75">
      <c r="A23" s="316" t="s">
        <v>31</v>
      </c>
      <c r="B23" s="344"/>
      <c r="C23" s="344"/>
      <c r="D23" s="344"/>
      <c r="E23" s="344"/>
      <c r="F23" s="344"/>
      <c r="G23" s="344"/>
      <c r="H23" s="344"/>
      <c r="I23" s="345"/>
    </row>
    <row r="24" spans="1:10" ht="25.5">
      <c r="A24" s="61" t="s">
        <v>32</v>
      </c>
      <c r="B24" s="329">
        <f>B13</f>
        <v>18600000</v>
      </c>
      <c r="C24" s="330"/>
      <c r="D24" s="330"/>
      <c r="E24" s="63" t="s">
        <v>19</v>
      </c>
      <c r="F24" s="352">
        <v>1</v>
      </c>
      <c r="G24" s="353"/>
      <c r="H24" s="353"/>
      <c r="I24" s="354"/>
    </row>
    <row r="25" spans="1:10" ht="25.5">
      <c r="A25" s="64" t="s">
        <v>33</v>
      </c>
      <c r="B25" s="309">
        <v>169049.02</v>
      </c>
      <c r="C25" s="355"/>
      <c r="D25" s="355"/>
      <c r="E25" s="63" t="s">
        <v>19</v>
      </c>
      <c r="F25" s="352">
        <f>ROUND(B25/$B$24,4)</f>
        <v>9.1000000000000004E-3</v>
      </c>
      <c r="G25" s="353"/>
      <c r="H25" s="353"/>
      <c r="I25" s="354"/>
    </row>
    <row r="26" spans="1:10" ht="25.5">
      <c r="A26" s="64" t="s">
        <v>34</v>
      </c>
      <c r="B26" s="356">
        <f>B24-B25</f>
        <v>18430950.98</v>
      </c>
      <c r="C26" s="357"/>
      <c r="D26" s="357"/>
      <c r="E26" s="68" t="s">
        <v>19</v>
      </c>
      <c r="F26" s="352">
        <f>ROUND(B26/$B$24,4)</f>
        <v>0.9909</v>
      </c>
      <c r="G26" s="353"/>
      <c r="H26" s="353"/>
      <c r="I26" s="354"/>
    </row>
    <row r="27" spans="1:10" ht="25.5">
      <c r="A27" s="69" t="s">
        <v>35</v>
      </c>
      <c r="B27" s="356">
        <f>F21</f>
        <v>689005.24</v>
      </c>
      <c r="C27" s="357"/>
      <c r="D27" s="357"/>
      <c r="E27" s="68" t="s">
        <v>19</v>
      </c>
      <c r="F27" s="352">
        <f>ROUND(B27/$B$24,4)</f>
        <v>3.6999999999999998E-2</v>
      </c>
      <c r="G27" s="353"/>
      <c r="H27" s="353"/>
      <c r="I27" s="354"/>
    </row>
    <row r="28" spans="1:10" ht="14.25" customHeight="1">
      <c r="A28" s="65" t="s">
        <v>36</v>
      </c>
      <c r="B28" s="307">
        <f>B26-B27</f>
        <v>17741945.740000002</v>
      </c>
      <c r="C28" s="308"/>
      <c r="D28" s="308"/>
      <c r="E28" s="67" t="s">
        <v>19</v>
      </c>
      <c r="F28" s="358">
        <f>B28/$B$24</f>
        <v>0.95386805053763457</v>
      </c>
      <c r="G28" s="359"/>
      <c r="H28" s="359"/>
      <c r="I28" s="360"/>
    </row>
    <row r="29" spans="1:10" ht="37.5" hidden="1" customHeight="1">
      <c r="A29" s="70"/>
      <c r="B29" s="71"/>
      <c r="C29" s="71"/>
      <c r="D29" s="71"/>
      <c r="E29" s="70"/>
      <c r="F29" s="72"/>
      <c r="G29" s="72"/>
      <c r="H29" s="72"/>
      <c r="I29" s="72"/>
    </row>
    <row r="30" spans="1:10" ht="21.2" customHeight="1">
      <c r="A30" s="58"/>
      <c r="B30" s="59"/>
      <c r="E30" s="11"/>
      <c r="F30" s="11"/>
      <c r="G30" s="11"/>
      <c r="H30" s="11"/>
      <c r="I30" s="60"/>
    </row>
    <row r="31" spans="1:10" ht="15.75">
      <c r="A31" s="316" t="s">
        <v>37</v>
      </c>
      <c r="B31" s="344"/>
      <c r="C31" s="344"/>
      <c r="D31" s="344"/>
      <c r="E31" s="344"/>
      <c r="F31" s="344"/>
      <c r="G31" s="344"/>
      <c r="H31" s="344"/>
      <c r="I31" s="345"/>
    </row>
    <row r="32" spans="1:10" ht="16.5" customHeight="1">
      <c r="A32" s="361" t="s">
        <v>38</v>
      </c>
      <c r="B32" s="362"/>
      <c r="C32" s="289"/>
      <c r="D32" s="289"/>
      <c r="E32" s="289"/>
      <c r="F32" s="289"/>
      <c r="G32" s="289"/>
      <c r="H32" s="289"/>
      <c r="I32" s="290"/>
    </row>
    <row r="33" spans="1:10">
      <c r="A33" s="105" t="s">
        <v>39</v>
      </c>
      <c r="B33" s="263" t="s">
        <v>13</v>
      </c>
      <c r="C33" s="263"/>
      <c r="D33" s="263"/>
      <c r="E33" s="264"/>
      <c r="F33" s="264"/>
      <c r="G33" s="264"/>
      <c r="H33" s="264"/>
      <c r="I33" s="264"/>
      <c r="J33"/>
    </row>
    <row r="34" spans="1:10">
      <c r="A34" s="106" t="s">
        <v>40</v>
      </c>
      <c r="B34" s="265" t="s">
        <v>41</v>
      </c>
      <c r="C34" s="265"/>
      <c r="D34" s="265"/>
      <c r="E34" s="265"/>
      <c r="F34" s="265"/>
      <c r="G34" s="265"/>
      <c r="H34" s="265"/>
      <c r="I34" s="263"/>
      <c r="J34"/>
    </row>
    <row r="35" spans="1:10" ht="12.75" customHeight="1">
      <c r="A35" s="285"/>
      <c r="B35" s="286"/>
      <c r="C35" s="286"/>
      <c r="D35" s="286"/>
      <c r="E35" s="286"/>
      <c r="F35" s="286"/>
      <c r="G35" s="286"/>
      <c r="H35" s="286"/>
      <c r="I35" s="287"/>
      <c r="J35"/>
    </row>
    <row r="36" spans="1:10" ht="14.25" customHeight="1">
      <c r="A36" s="107" t="s">
        <v>42</v>
      </c>
      <c r="B36" s="265" t="s">
        <v>43</v>
      </c>
      <c r="C36" s="265"/>
      <c r="D36" s="265"/>
      <c r="E36" s="265"/>
      <c r="F36" s="265"/>
      <c r="G36" s="265"/>
      <c r="H36" s="265"/>
      <c r="I36" s="263"/>
      <c r="J36"/>
    </row>
    <row r="37" spans="1:10" ht="14.25" customHeight="1">
      <c r="A37" s="107" t="s">
        <v>44</v>
      </c>
      <c r="B37" s="265" t="s">
        <v>45</v>
      </c>
      <c r="C37" s="265"/>
      <c r="D37" s="265"/>
      <c r="E37" s="265"/>
      <c r="F37" s="265"/>
      <c r="G37" s="265"/>
      <c r="H37" s="265"/>
      <c r="I37" s="263"/>
      <c r="J37"/>
    </row>
    <row r="38" spans="1:10" ht="14.25" customHeight="1">
      <c r="A38" s="107" t="s">
        <v>46</v>
      </c>
      <c r="B38" s="294" t="s">
        <v>47</v>
      </c>
      <c r="C38" s="265"/>
      <c r="D38" s="265"/>
      <c r="E38" s="265"/>
      <c r="F38" s="265"/>
      <c r="G38" s="265"/>
      <c r="H38" s="265"/>
      <c r="I38" s="263"/>
      <c r="J38"/>
    </row>
    <row r="39" spans="1:10" ht="14.25" customHeight="1">
      <c r="A39" s="107" t="s">
        <v>48</v>
      </c>
      <c r="B39" s="269" t="s">
        <v>49</v>
      </c>
      <c r="C39" s="265"/>
      <c r="D39" s="265"/>
      <c r="E39" s="265"/>
      <c r="F39" s="265"/>
      <c r="G39" s="265"/>
      <c r="H39" s="265"/>
      <c r="I39" s="263"/>
      <c r="J39"/>
    </row>
    <row r="40" spans="1:10" ht="14.25" customHeight="1">
      <c r="A40" s="282"/>
      <c r="B40" s="283"/>
      <c r="C40" s="283"/>
      <c r="D40" s="283"/>
      <c r="E40" s="283"/>
      <c r="F40" s="283"/>
      <c r="G40" s="283"/>
      <c r="H40" s="283"/>
      <c r="I40" s="284"/>
      <c r="J40"/>
    </row>
    <row r="41" spans="1:10" ht="15" customHeight="1">
      <c r="A41" s="295" t="s">
        <v>50</v>
      </c>
      <c r="B41" s="296"/>
      <c r="C41" s="296"/>
      <c r="D41" s="296"/>
      <c r="E41" s="296"/>
      <c r="F41" s="296"/>
      <c r="G41" s="296"/>
      <c r="H41" s="296"/>
      <c r="I41" s="297"/>
      <c r="J41"/>
    </row>
    <row r="42" spans="1:10" ht="115.5" customHeight="1">
      <c r="A42" s="291" t="s">
        <v>51</v>
      </c>
      <c r="B42" s="292"/>
      <c r="C42" s="292"/>
      <c r="D42" s="292"/>
      <c r="E42" s="292"/>
      <c r="F42" s="292"/>
      <c r="G42" s="292"/>
      <c r="H42" s="292"/>
      <c r="I42" s="293"/>
      <c r="J42"/>
    </row>
    <row r="43" spans="1:10" ht="14.25" customHeight="1">
      <c r="A43" s="217" t="s">
        <v>52</v>
      </c>
      <c r="B43" s="108" t="s">
        <v>53</v>
      </c>
      <c r="C43" s="266" t="s">
        <v>54</v>
      </c>
      <c r="D43" s="267"/>
      <c r="E43" s="267"/>
      <c r="F43" s="267"/>
      <c r="G43" s="267"/>
      <c r="H43" s="267"/>
      <c r="I43" s="268"/>
      <c r="J43"/>
    </row>
    <row r="44" spans="1:10" ht="50.25" customHeight="1">
      <c r="A44" s="109" t="s">
        <v>55</v>
      </c>
      <c r="B44" s="276" t="s">
        <v>56</v>
      </c>
      <c r="C44" s="277"/>
      <c r="D44" s="277"/>
      <c r="E44" s="277"/>
      <c r="F44" s="277"/>
      <c r="G44" s="277"/>
      <c r="H44" s="277"/>
      <c r="I44" s="278"/>
      <c r="J44"/>
    </row>
    <row r="45" spans="1:10" ht="17.25" customHeight="1">
      <c r="A45" s="288" t="s">
        <v>57</v>
      </c>
      <c r="B45" s="289"/>
      <c r="C45" s="289"/>
      <c r="D45" s="289"/>
      <c r="E45" s="289"/>
      <c r="F45" s="289"/>
      <c r="G45" s="289"/>
      <c r="H45" s="289"/>
      <c r="I45" s="290"/>
      <c r="J45"/>
    </row>
    <row r="46" spans="1:10" ht="32.450000000000003" customHeight="1">
      <c r="A46" s="105" t="s">
        <v>39</v>
      </c>
      <c r="B46" s="263" t="s">
        <v>58</v>
      </c>
      <c r="C46" s="263"/>
      <c r="D46" s="263"/>
      <c r="E46" s="264"/>
      <c r="F46" s="264"/>
      <c r="G46" s="264"/>
      <c r="H46" s="264"/>
      <c r="I46" s="264"/>
      <c r="J46"/>
    </row>
    <row r="47" spans="1:10" ht="15" customHeight="1">
      <c r="A47" s="106" t="s">
        <v>40</v>
      </c>
      <c r="B47" s="265" t="s">
        <v>59</v>
      </c>
      <c r="C47" s="265"/>
      <c r="D47" s="265"/>
      <c r="E47" s="265"/>
      <c r="F47" s="265"/>
      <c r="G47" s="265"/>
      <c r="H47" s="265"/>
      <c r="I47" s="263"/>
      <c r="J47"/>
    </row>
    <row r="48" spans="1:10" ht="16.350000000000001" customHeight="1">
      <c r="A48" s="285"/>
      <c r="B48" s="286"/>
      <c r="C48" s="286"/>
      <c r="D48" s="286"/>
      <c r="E48" s="286"/>
      <c r="F48" s="286"/>
      <c r="G48" s="286"/>
      <c r="H48" s="286"/>
      <c r="I48" s="287"/>
      <c r="J48"/>
    </row>
    <row r="49" spans="1:10" ht="16.5" customHeight="1">
      <c r="A49" s="107" t="s">
        <v>42</v>
      </c>
      <c r="B49" s="265" t="s">
        <v>60</v>
      </c>
      <c r="C49" s="265"/>
      <c r="D49" s="265"/>
      <c r="E49" s="265"/>
      <c r="F49" s="265"/>
      <c r="G49" s="265"/>
      <c r="H49" s="265"/>
      <c r="I49" s="263"/>
      <c r="J49"/>
    </row>
    <row r="50" spans="1:10">
      <c r="A50" s="107" t="s">
        <v>44</v>
      </c>
      <c r="B50" s="265" t="s">
        <v>61</v>
      </c>
      <c r="C50" s="265"/>
      <c r="D50" s="265"/>
      <c r="E50" s="265"/>
      <c r="F50" s="265"/>
      <c r="G50" s="265"/>
      <c r="H50" s="265"/>
      <c r="I50" s="263"/>
      <c r="J50"/>
    </row>
    <row r="51" spans="1:10">
      <c r="A51" s="107" t="s">
        <v>46</v>
      </c>
      <c r="B51" s="265" t="s">
        <v>62</v>
      </c>
      <c r="C51" s="265"/>
      <c r="D51" s="265"/>
      <c r="E51" s="265"/>
      <c r="F51" s="265"/>
      <c r="G51" s="265"/>
      <c r="H51" s="265"/>
      <c r="I51" s="263"/>
      <c r="J51"/>
    </row>
    <row r="52" spans="1:10">
      <c r="A52" s="107" t="s">
        <v>48</v>
      </c>
      <c r="B52" s="269" t="s">
        <v>63</v>
      </c>
      <c r="C52" s="265"/>
      <c r="D52" s="265"/>
      <c r="E52" s="265"/>
      <c r="F52" s="265"/>
      <c r="G52" s="265"/>
      <c r="H52" s="265"/>
      <c r="I52" s="263"/>
      <c r="J52"/>
    </row>
    <row r="53" spans="1:10">
      <c r="A53" s="282"/>
      <c r="B53" s="283"/>
      <c r="C53" s="283"/>
      <c r="D53" s="283"/>
      <c r="E53" s="283"/>
      <c r="F53" s="283"/>
      <c r="G53" s="283"/>
      <c r="H53" s="283"/>
      <c r="I53" s="284"/>
      <c r="J53"/>
    </row>
    <row r="54" spans="1:10" ht="13.5" customHeight="1">
      <c r="A54" s="279" t="s">
        <v>64</v>
      </c>
      <c r="B54" s="280"/>
      <c r="C54" s="280"/>
      <c r="D54" s="280"/>
      <c r="E54" s="280"/>
      <c r="F54" s="280"/>
      <c r="G54" s="280"/>
      <c r="H54" s="280"/>
      <c r="I54" s="281"/>
      <c r="J54"/>
    </row>
    <row r="55" spans="1:10" ht="97.5" customHeight="1">
      <c r="A55" s="273" t="s">
        <v>65</v>
      </c>
      <c r="B55" s="274"/>
      <c r="C55" s="274"/>
      <c r="D55" s="274"/>
      <c r="E55" s="274"/>
      <c r="F55" s="274"/>
      <c r="G55" s="274"/>
      <c r="H55" s="274"/>
      <c r="I55" s="275"/>
      <c r="J55"/>
    </row>
    <row r="56" spans="1:10">
      <c r="A56" s="218" t="s">
        <v>66</v>
      </c>
      <c r="B56" s="73" t="s">
        <v>53</v>
      </c>
      <c r="C56" s="270" t="s">
        <v>67</v>
      </c>
      <c r="D56" s="271"/>
      <c r="E56" s="271"/>
      <c r="F56" s="271"/>
      <c r="G56" s="271"/>
      <c r="H56" s="271"/>
      <c r="I56" s="272"/>
      <c r="J56"/>
    </row>
    <row r="57" spans="1:10" ht="50.25" customHeight="1">
      <c r="A57" s="74" t="s">
        <v>68</v>
      </c>
      <c r="B57" s="276" t="s">
        <v>56</v>
      </c>
      <c r="C57" s="277"/>
      <c r="D57" s="277"/>
      <c r="E57" s="277"/>
      <c r="F57" s="277"/>
      <c r="G57" s="277"/>
      <c r="H57" s="277"/>
      <c r="I57" s="278"/>
      <c r="J57"/>
    </row>
    <row r="58" spans="1:10">
      <c r="A58" s="75" t="s">
        <v>69</v>
      </c>
      <c r="B58" s="76"/>
      <c r="C58" s="76"/>
      <c r="D58" s="76"/>
      <c r="E58" s="76"/>
      <c r="F58" s="76"/>
      <c r="G58" s="76"/>
      <c r="H58" s="76"/>
      <c r="I58" s="77"/>
      <c r="J58"/>
    </row>
    <row r="59" spans="1:10" ht="13.5" customHeight="1">
      <c r="A59" s="105" t="s">
        <v>39</v>
      </c>
      <c r="B59" s="303" t="s">
        <v>58</v>
      </c>
      <c r="C59" s="303"/>
      <c r="D59" s="303"/>
      <c r="E59" s="303"/>
      <c r="F59" s="303"/>
      <c r="G59" s="303"/>
      <c r="H59" s="303"/>
      <c r="I59" s="303"/>
      <c r="J59"/>
    </row>
    <row r="60" spans="1:10">
      <c r="A60" s="105" t="s">
        <v>40</v>
      </c>
      <c r="B60" s="303" t="s">
        <v>59</v>
      </c>
      <c r="C60" s="303"/>
      <c r="D60" s="303"/>
      <c r="E60" s="303"/>
      <c r="F60" s="303"/>
      <c r="G60" s="303"/>
      <c r="H60" s="303"/>
      <c r="I60" s="303"/>
      <c r="J60"/>
    </row>
    <row r="61" spans="1:10">
      <c r="A61" s="285"/>
      <c r="B61" s="298"/>
      <c r="C61" s="298"/>
      <c r="D61" s="298"/>
      <c r="E61" s="298"/>
      <c r="F61" s="298"/>
      <c r="G61" s="298"/>
      <c r="H61" s="298"/>
      <c r="I61" s="299"/>
      <c r="J61"/>
    </row>
    <row r="62" spans="1:10" ht="15.75" customHeight="1">
      <c r="A62" s="107" t="s">
        <v>42</v>
      </c>
      <c r="B62" s="303" t="s">
        <v>70</v>
      </c>
      <c r="C62" s="303"/>
      <c r="D62" s="303"/>
      <c r="E62" s="303"/>
      <c r="F62" s="303"/>
      <c r="G62" s="303"/>
      <c r="H62" s="303"/>
      <c r="I62" s="303"/>
      <c r="J62"/>
    </row>
    <row r="63" spans="1:10">
      <c r="A63" s="107" t="s">
        <v>44</v>
      </c>
      <c r="B63" s="303" t="s">
        <v>71</v>
      </c>
      <c r="C63" s="303"/>
      <c r="D63" s="303"/>
      <c r="E63" s="303"/>
      <c r="F63" s="303"/>
      <c r="G63" s="303"/>
      <c r="H63" s="303"/>
      <c r="I63" s="303"/>
    </row>
    <row r="64" spans="1:10" ht="14.25" customHeight="1">
      <c r="A64" s="107" t="s">
        <v>46</v>
      </c>
      <c r="B64" s="304" t="s">
        <v>72</v>
      </c>
      <c r="C64" s="304"/>
      <c r="D64" s="304"/>
      <c r="E64" s="304"/>
      <c r="F64" s="304"/>
      <c r="G64" s="304"/>
      <c r="H64" s="304"/>
      <c r="I64" s="304"/>
      <c r="J64"/>
    </row>
    <row r="65" spans="1:9">
      <c r="A65" s="107" t="s">
        <v>48</v>
      </c>
      <c r="B65" s="305" t="s">
        <v>73</v>
      </c>
      <c r="C65" s="303"/>
      <c r="D65" s="303"/>
      <c r="E65" s="303"/>
      <c r="F65" s="303"/>
      <c r="G65" s="303"/>
      <c r="H65" s="303"/>
      <c r="I65" s="303"/>
    </row>
    <row r="66" spans="1:9">
      <c r="A66" s="107"/>
      <c r="B66" s="110"/>
      <c r="C66" s="110"/>
      <c r="D66" s="110"/>
      <c r="E66" s="110"/>
      <c r="F66" s="110"/>
      <c r="G66" s="110"/>
      <c r="H66" s="110"/>
      <c r="I66" s="111"/>
    </row>
    <row r="67" spans="1:9">
      <c r="A67" s="57" t="s">
        <v>74</v>
      </c>
      <c r="B67" s="78"/>
      <c r="C67" s="78"/>
      <c r="D67" s="78"/>
      <c r="E67" s="78"/>
      <c r="F67" s="78"/>
      <c r="G67" s="78"/>
      <c r="H67" s="78"/>
      <c r="I67" s="79"/>
    </row>
    <row r="68" spans="1:9" ht="117.75" customHeight="1">
      <c r="A68" s="300" t="s">
        <v>75</v>
      </c>
      <c r="B68" s="301"/>
      <c r="C68" s="301"/>
      <c r="D68" s="301"/>
      <c r="E68" s="301"/>
      <c r="F68" s="301"/>
      <c r="G68" s="301"/>
      <c r="H68" s="301"/>
      <c r="I68" s="302"/>
    </row>
    <row r="69" spans="1:9">
      <c r="A69" s="219" t="s">
        <v>76</v>
      </c>
      <c r="B69" s="112"/>
      <c r="C69" s="112"/>
      <c r="D69" s="112"/>
      <c r="E69" s="112"/>
      <c r="F69" s="112"/>
      <c r="G69" s="112"/>
      <c r="H69" s="112"/>
      <c r="I69" s="113"/>
    </row>
    <row r="70" spans="1:9">
      <c r="A70" s="220" t="s">
        <v>77</v>
      </c>
      <c r="B70" s="114"/>
      <c r="C70" s="114"/>
      <c r="D70" s="114"/>
      <c r="E70" s="114"/>
      <c r="F70" s="114"/>
      <c r="G70" s="114"/>
      <c r="H70" s="114"/>
      <c r="I70" s="115"/>
    </row>
    <row r="71" spans="1:9">
      <c r="A71" s="220" t="s">
        <v>78</v>
      </c>
      <c r="B71" s="114"/>
      <c r="C71" s="114"/>
      <c r="D71" s="114"/>
      <c r="E71" s="114"/>
      <c r="F71" s="114"/>
      <c r="G71" s="114"/>
      <c r="H71" s="114"/>
      <c r="I71" s="115"/>
    </row>
    <row r="72" spans="1:9">
      <c r="A72" s="220" t="s">
        <v>79</v>
      </c>
      <c r="B72" s="114"/>
      <c r="C72" s="114"/>
      <c r="D72" s="114"/>
      <c r="E72" s="114"/>
      <c r="F72" s="114"/>
      <c r="G72" s="114"/>
      <c r="H72" s="114"/>
      <c r="I72" s="115"/>
    </row>
    <row r="73" spans="1:9">
      <c r="A73" s="220" t="s">
        <v>80</v>
      </c>
      <c r="B73" s="116"/>
      <c r="C73" s="116"/>
      <c r="D73" s="116"/>
      <c r="E73" s="114"/>
      <c r="F73" s="117"/>
      <c r="G73" s="117"/>
      <c r="H73" s="117"/>
      <c r="I73" s="118"/>
    </row>
    <row r="74" spans="1:9">
      <c r="A74" s="217" t="s">
        <v>81</v>
      </c>
      <c r="B74" s="108" t="s">
        <v>53</v>
      </c>
      <c r="C74" s="266" t="s">
        <v>82</v>
      </c>
      <c r="D74" s="267"/>
      <c r="E74" s="267"/>
      <c r="F74" s="267"/>
      <c r="G74" s="267"/>
      <c r="H74" s="267"/>
      <c r="I74" s="268"/>
    </row>
    <row r="75" spans="1:9" ht="50.25" customHeight="1">
      <c r="A75" s="109" t="s">
        <v>68</v>
      </c>
      <c r="B75" s="276" t="s">
        <v>56</v>
      </c>
      <c r="C75" s="277"/>
      <c r="D75" s="277"/>
      <c r="E75" s="277"/>
      <c r="F75" s="277"/>
      <c r="G75" s="277"/>
      <c r="H75" s="277"/>
      <c r="I75" s="278"/>
    </row>
    <row r="77" spans="1:9">
      <c r="B77"/>
      <c r="C77"/>
      <c r="D77"/>
      <c r="E77"/>
      <c r="F77"/>
      <c r="G77"/>
      <c r="H77"/>
      <c r="I77"/>
    </row>
  </sheetData>
  <dataConsolidate/>
  <customSheetViews>
    <customSheetView guid="{18716E43-88F1-44DC-AE73-ADDC61118D9F}" hiddenRows="1" hiddenColumns="1">
      <selection activeCell="D29" sqref="D29"/>
      <pageMargins left="0" right="0" top="0" bottom="0" header="0" footer="0"/>
      <pageSetup paperSize="9" fitToHeight="6" orientation="landscape"/>
      <headerFooter alignWithMargins="0"/>
    </customSheetView>
  </customSheetViews>
  <mergeCells count="77">
    <mergeCell ref="A23:I23"/>
    <mergeCell ref="A35:I35"/>
    <mergeCell ref="F19:H19"/>
    <mergeCell ref="B24:D24"/>
    <mergeCell ref="F24:I24"/>
    <mergeCell ref="B25:D25"/>
    <mergeCell ref="B34:I34"/>
    <mergeCell ref="F25:I25"/>
    <mergeCell ref="F27:I27"/>
    <mergeCell ref="F26:I26"/>
    <mergeCell ref="B27:D27"/>
    <mergeCell ref="B26:D26"/>
    <mergeCell ref="B28:D28"/>
    <mergeCell ref="F28:I28"/>
    <mergeCell ref="A32:I32"/>
    <mergeCell ref="A31:I31"/>
    <mergeCell ref="A1:I1"/>
    <mergeCell ref="A2:I2"/>
    <mergeCell ref="A3:I3"/>
    <mergeCell ref="F10:I10"/>
    <mergeCell ref="F7:I7"/>
    <mergeCell ref="B7:E7"/>
    <mergeCell ref="B9:I9"/>
    <mergeCell ref="C10:D10"/>
    <mergeCell ref="B6:I6"/>
    <mergeCell ref="A5:I5"/>
    <mergeCell ref="C8:D8"/>
    <mergeCell ref="F8:I8"/>
    <mergeCell ref="F4:I4"/>
    <mergeCell ref="B11:I11"/>
    <mergeCell ref="B21:D21"/>
    <mergeCell ref="B20:D20"/>
    <mergeCell ref="B13:C13"/>
    <mergeCell ref="C15:D15"/>
    <mergeCell ref="E15:H15"/>
    <mergeCell ref="A17:I17"/>
    <mergeCell ref="E13:H13"/>
    <mergeCell ref="B12:D12"/>
    <mergeCell ref="F21:H21"/>
    <mergeCell ref="F20:H20"/>
    <mergeCell ref="B18:D18"/>
    <mergeCell ref="E14:G14"/>
    <mergeCell ref="F18:H18"/>
    <mergeCell ref="B19:D19"/>
    <mergeCell ref="B75:I75"/>
    <mergeCell ref="A61:I61"/>
    <mergeCell ref="A68:I68"/>
    <mergeCell ref="B60:I60"/>
    <mergeCell ref="B59:I59"/>
    <mergeCell ref="B62:I62"/>
    <mergeCell ref="B63:I63"/>
    <mergeCell ref="B64:I64"/>
    <mergeCell ref="B65:I65"/>
    <mergeCell ref="A45:I45"/>
    <mergeCell ref="B33:I33"/>
    <mergeCell ref="A42:I42"/>
    <mergeCell ref="B36:I36"/>
    <mergeCell ref="B37:I37"/>
    <mergeCell ref="B38:I38"/>
    <mergeCell ref="B39:I39"/>
    <mergeCell ref="C43:I43"/>
    <mergeCell ref="B44:I44"/>
    <mergeCell ref="A40:I40"/>
    <mergeCell ref="A41:I41"/>
    <mergeCell ref="B46:I46"/>
    <mergeCell ref="B47:I47"/>
    <mergeCell ref="C74:I74"/>
    <mergeCell ref="B52:I52"/>
    <mergeCell ref="B49:I49"/>
    <mergeCell ref="B50:I50"/>
    <mergeCell ref="B51:I51"/>
    <mergeCell ref="C56:I56"/>
    <mergeCell ref="A55:I55"/>
    <mergeCell ref="B57:I57"/>
    <mergeCell ref="A54:I54"/>
    <mergeCell ref="A53:I53"/>
    <mergeCell ref="A48:I48"/>
  </mergeCells>
  <phoneticPr fontId="9" type="noConversion"/>
  <dataValidations xWindow="601" yWindow="609" count="14">
    <dataValidation type="list" allowBlank="1" showInputMessage="1" showErrorMessage="1" sqref="A45" xr:uid="{00000000-0002-0000-0100-000000000000}">
      <formula1>"National Coordination Unit, Intermediate Body"</formula1>
    </dataValidation>
    <dataValidation type="list" allowBlank="1" showInputMessage="1" showErrorMessage="1" prompt="Please select the local currency" sqref="E12" xr:uid="{00000000-0002-0000-0100-000002000000}">
      <formula1>"EUR, BGN, CZK, HUF,PLN,RON"</formula1>
    </dataValidation>
    <dataValidation type="list" allowBlank="1" showInputMessage="1" showErrorMessage="1" sqref="A32:I32" xr:uid="{00000000-0002-0000-0100-000004000000}">
      <formula1>"Executing Agency: Programme Operator, Executing Agency: Project Operator"</formula1>
    </dataValidation>
    <dataValidation type="list" allowBlank="1" showInputMessage="1" showErrorMessage="1" sqref="A54:I54" xr:uid="{00000000-0002-0000-0100-000005000000}">
      <formula1>"The National Coordination Unit hereby certifies, The Intermediate Body hereby certifies"</formula1>
    </dataValidation>
    <dataValidation allowBlank="1" showInputMessage="1" showErrorMessage="1" prompt="Insert identification code from Partner country (if available)" sqref="B7:E7" xr:uid="{00000000-0002-0000-0100-000006000000}"/>
    <dataValidation allowBlank="1" showInputMessage="1" showErrorMessage="1" prompt="Insert identification code from Switzerland (7F-… or UX-xx), as indicated in the decision letter / SMA. " sqref="F7:I7" xr:uid="{00000000-0002-0000-0100-000007000000}"/>
    <dataValidation allowBlank="1" showInputMessage="1" showErrorMessage="1" prompt="Value from sheet &quot;Financial Progress&quot;" sqref="B12:D12" xr:uid="{00000000-0002-0000-0100-000008000000}"/>
    <dataValidation allowBlank="1" showInputMessage="1" showErrorMessage="1" prompt="Value from sheet &quot;Financial Progress&quot;. Ensure that the correct Reimbursement Request No is selected above. " sqref="C15:D15" xr:uid="{00000000-0002-0000-0100-000009000000}"/>
    <dataValidation allowBlank="1" showInputMessage="1" showErrorMessage="1" prompt="as indicated in the Support Measure Agreement, Art. 2" sqref="C8:D8 F8:I8" xr:uid="{00000000-0002-0000-0100-00000A000000}"/>
    <dataValidation allowBlank="1" showInputMessage="1" showErrorMessage="1" prompt="please use the same name as in the Support Measure Proposal. " sqref="B6:I6" xr:uid="{00000000-0002-0000-0100-00000B000000}"/>
    <dataValidation allowBlank="1" showErrorMessage="1" prompt="Value from sheet &quot;Financial Progress&quot;. Ensure that the correct Reimbursement Request No is selected above. " sqref="B18:D18" xr:uid="{00000000-0002-0000-0100-00000D000000}"/>
    <dataValidation type="list" allowBlank="1" showInputMessage="1" showErrorMessage="1" sqref="F4:I4" xr:uid="{D91AA97E-3010-4D09-B0E7-79DC22E4092D}">
      <formula1>"Bulgaria,Croatia,Cyprus,Czech Republic,Estonia, Hungary, Latvia, Lithuania, Malta, Poland, Romania, Slovak Republic, Slovenia"</formula1>
    </dataValidation>
    <dataValidation type="list" allowBlank="1" showInputMessage="1" showErrorMessage="1" sqref="B15" xr:uid="{00000000-0002-0000-0100-000003000000}">
      <formula1>"CHF/EUR, CHF/BGN, CHF/CZK, CHF/HRK, CHF/HUF,CHF/PLN,CHF/RON"</formula1>
    </dataValidation>
    <dataValidation type="whole" allowBlank="1" showInputMessage="1" showErrorMessage="1" sqref="B11:I11" xr:uid="{9A205738-7188-4F91-A0C2-5B30DB1C5510}">
      <formula1>1</formula1>
      <formula2>14</formula2>
    </dataValidation>
  </dataValidations>
  <hyperlinks>
    <hyperlink ref="B38" r:id="rId1" xr:uid="{D8AB6B06-FBAA-4DAB-BA48-59E691C6B2A5}"/>
    <hyperlink ref="B64" r:id="rId2" display="mailto:janika.otsing@rtk.ee" xr:uid="{F690F217-ED13-420A-8C55-F599A92217A5}"/>
  </hyperlinks>
  <pageMargins left="0.23622047244094491" right="0.23622047244094491" top="0.35433070866141736" bottom="0.35433070866141736" header="0.31496062992125984" footer="0.31496062992125984"/>
  <pageSetup paperSize="9" scale="95" fitToHeight="0" orientation="portrait" r:id="rId3"/>
  <headerFooter alignWithMargins="0">
    <oddFooter>&amp;Ltemplate v13.7.23&amp;C&amp;A&amp;RPage &amp;P</oddFooter>
  </headerFooter>
  <rowBreaks count="1" manualBreakCount="1">
    <brk id="44" max="16383" man="1"/>
  </rowBreaks>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outlinePr summaryBelow="0"/>
    <pageSetUpPr fitToPage="1"/>
  </sheetPr>
  <dimension ref="A1:DH50"/>
  <sheetViews>
    <sheetView showGridLines="0" tabSelected="1" zoomScale="110" zoomScaleNormal="110" zoomScalePageLayoutView="85" workbookViewId="0">
      <pane xSplit="5" ySplit="8" topLeftCell="F9" activePane="bottomRight" state="frozen"/>
      <selection pane="topRight" activeCell="F1" sqref="F1"/>
      <selection pane="bottomLeft" activeCell="A9" sqref="A9"/>
      <selection pane="bottomRight" activeCell="BT1" sqref="BT1:BT1048576"/>
    </sheetView>
  </sheetViews>
  <sheetFormatPr defaultColWidth="7.5703125" defaultRowHeight="12.75"/>
  <cols>
    <col min="1" max="1" width="6.42578125" style="15" customWidth="1"/>
    <col min="2" max="2" width="39.5703125" style="15" customWidth="1"/>
    <col min="3" max="3" width="11.85546875" style="15" customWidth="1"/>
    <col min="4" max="4" width="11" style="15" customWidth="1"/>
    <col min="5" max="5" width="12.5703125" style="15" customWidth="1"/>
    <col min="6" max="13" width="11" style="23" customWidth="1"/>
    <col min="14" max="61" width="11" style="23" hidden="1" customWidth="1"/>
    <col min="62" max="63" width="11" style="15" customWidth="1"/>
    <col min="64" max="64" width="14.140625" style="15" customWidth="1"/>
    <col min="65" max="67" width="11" style="15" customWidth="1"/>
    <col min="68" max="68" width="12.42578125" style="15" customWidth="1"/>
    <col min="69" max="69" width="15.5703125" style="15" customWidth="1"/>
    <col min="70" max="70" width="15.42578125" style="15" customWidth="1"/>
    <col min="71" max="71" width="12.85546875" style="16" customWidth="1"/>
    <col min="72" max="72" width="13.5703125" style="15" customWidth="1"/>
    <col min="73" max="73" width="17" style="15" customWidth="1"/>
    <col min="74" max="74" width="13.42578125" style="15" customWidth="1"/>
    <col min="75" max="75" width="12.42578125" style="15" bestFit="1" customWidth="1"/>
    <col min="76" max="76" width="13.42578125" style="15" customWidth="1"/>
    <col min="77" max="16384" width="7.5703125" style="15"/>
  </cols>
  <sheetData>
    <row r="1" spans="1:76" ht="18.75" customHeight="1">
      <c r="A1" s="363" t="str">
        <f>'Reimbursement Request'!A1:I1</f>
        <v>Swiss-Estonian Cooperation Programme</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c r="AP1" s="364"/>
      <c r="AQ1" s="364"/>
      <c r="AR1" s="364"/>
      <c r="AS1" s="364"/>
      <c r="AT1" s="364"/>
      <c r="AU1" s="364"/>
      <c r="AV1" s="364"/>
      <c r="AW1" s="364"/>
      <c r="AX1" s="364"/>
      <c r="AY1" s="364"/>
      <c r="AZ1" s="364"/>
      <c r="BA1" s="364"/>
      <c r="BB1" s="364"/>
      <c r="BC1" s="364"/>
      <c r="BD1" s="364"/>
      <c r="BE1" s="364"/>
      <c r="BF1" s="364"/>
      <c r="BG1" s="364"/>
      <c r="BH1" s="364"/>
      <c r="BI1" s="364"/>
      <c r="BJ1" s="364"/>
      <c r="BK1" s="364"/>
      <c r="BL1" s="364"/>
      <c r="BM1" s="364"/>
      <c r="BN1" s="364"/>
      <c r="BO1" s="364"/>
      <c r="BP1" s="364"/>
      <c r="BQ1" s="364"/>
      <c r="BR1" s="364"/>
      <c r="BS1" s="364"/>
    </row>
    <row r="2" spans="1:76">
      <c r="A2" s="365" t="str">
        <f>CONCATENATE('Reimbursement Request'!A3:I3," / ",'Reimbursement Request'!A2:I2)</f>
        <v>Supporting Social Inclusion / Reimbursement Request No. 2</v>
      </c>
      <c r="B2" s="366"/>
      <c r="C2" s="366"/>
      <c r="D2" s="366"/>
      <c r="E2" s="366"/>
      <c r="F2" s="366"/>
      <c r="G2" s="366"/>
      <c r="H2" s="366"/>
      <c r="I2" s="366"/>
      <c r="J2" s="366"/>
      <c r="K2" s="366"/>
      <c r="L2" s="366"/>
      <c r="M2" s="366"/>
      <c r="N2" s="366"/>
      <c r="O2" s="366"/>
      <c r="P2" s="366"/>
      <c r="Q2" s="366"/>
      <c r="R2" s="366"/>
      <c r="S2" s="366"/>
      <c r="T2" s="366"/>
      <c r="U2" s="366"/>
      <c r="V2" s="366"/>
      <c r="W2" s="366"/>
      <c r="X2" s="366"/>
      <c r="Y2" s="366"/>
      <c r="Z2" s="366"/>
      <c r="AA2" s="366"/>
      <c r="AB2" s="366"/>
      <c r="AC2" s="366"/>
      <c r="AD2" s="366"/>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row>
    <row r="3" spans="1:76" ht="20.25">
      <c r="A3" s="367" t="s">
        <v>83</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row>
    <row r="4" spans="1:76" ht="41.25" customHeight="1">
      <c r="A4" s="169" t="s">
        <v>1</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385"/>
      <c r="BR4" s="386"/>
      <c r="BS4" s="387"/>
    </row>
    <row r="5" spans="1:76" s="158" customFormat="1" ht="27" hidden="1" customHeight="1">
      <c r="A5" s="152"/>
      <c r="B5" s="153"/>
      <c r="C5" s="153"/>
      <c r="D5" s="153"/>
      <c r="E5" s="153"/>
      <c r="F5" s="154" t="s">
        <v>84</v>
      </c>
      <c r="G5" s="154" t="s">
        <v>85</v>
      </c>
      <c r="H5" s="154" t="s">
        <v>86</v>
      </c>
      <c r="I5" s="154" t="s">
        <v>87</v>
      </c>
      <c r="J5" s="154" t="s">
        <v>88</v>
      </c>
      <c r="K5" s="154" t="s">
        <v>89</v>
      </c>
      <c r="L5" s="154" t="s">
        <v>90</v>
      </c>
      <c r="M5" s="154" t="s">
        <v>91</v>
      </c>
      <c r="N5" s="154" t="s">
        <v>92</v>
      </c>
      <c r="O5" s="154" t="s">
        <v>93</v>
      </c>
      <c r="P5" s="154" t="s">
        <v>94</v>
      </c>
      <c r="Q5" s="154" t="s">
        <v>95</v>
      </c>
      <c r="R5" s="154" t="s">
        <v>96</v>
      </c>
      <c r="S5" s="154" t="s">
        <v>97</v>
      </c>
      <c r="T5" s="154" t="s">
        <v>98</v>
      </c>
      <c r="U5" s="154" t="s">
        <v>99</v>
      </c>
      <c r="V5" s="154" t="s">
        <v>100</v>
      </c>
      <c r="W5" s="154" t="s">
        <v>101</v>
      </c>
      <c r="X5" s="154" t="s">
        <v>102</v>
      </c>
      <c r="Y5" s="154" t="s">
        <v>103</v>
      </c>
      <c r="Z5" s="154" t="s">
        <v>104</v>
      </c>
      <c r="AA5" s="154" t="s">
        <v>105</v>
      </c>
      <c r="AB5" s="154" t="s">
        <v>106</v>
      </c>
      <c r="AC5" s="154" t="s">
        <v>107</v>
      </c>
      <c r="AD5" s="154" t="s">
        <v>108</v>
      </c>
      <c r="AE5" s="154" t="s">
        <v>109</v>
      </c>
      <c r="AF5" s="154" t="s">
        <v>110</v>
      </c>
      <c r="AG5" s="154" t="s">
        <v>111</v>
      </c>
      <c r="AH5" s="155" t="s">
        <v>112</v>
      </c>
      <c r="AI5" s="155" t="s">
        <v>113</v>
      </c>
      <c r="AJ5" s="155" t="s">
        <v>114</v>
      </c>
      <c r="AK5" s="155" t="s">
        <v>115</v>
      </c>
      <c r="AL5" s="154" t="s">
        <v>116</v>
      </c>
      <c r="AM5" s="154" t="s">
        <v>117</v>
      </c>
      <c r="AN5" s="154" t="s">
        <v>118</v>
      </c>
      <c r="AO5" s="154" t="s">
        <v>119</v>
      </c>
      <c r="AP5" s="155" t="s">
        <v>120</v>
      </c>
      <c r="AQ5" s="155" t="s">
        <v>121</v>
      </c>
      <c r="AR5" s="155" t="s">
        <v>122</v>
      </c>
      <c r="AS5" s="155" t="s">
        <v>123</v>
      </c>
      <c r="AT5" s="154" t="s">
        <v>124</v>
      </c>
      <c r="AU5" s="154" t="s">
        <v>125</v>
      </c>
      <c r="AV5" s="154" t="s">
        <v>126</v>
      </c>
      <c r="AW5" s="154" t="s">
        <v>127</v>
      </c>
      <c r="AX5" s="154" t="s">
        <v>128</v>
      </c>
      <c r="AY5" s="154" t="s">
        <v>129</v>
      </c>
      <c r="AZ5" s="154" t="s">
        <v>130</v>
      </c>
      <c r="BA5" s="154" t="s">
        <v>131</v>
      </c>
      <c r="BB5" s="154" t="s">
        <v>132</v>
      </c>
      <c r="BC5" s="154" t="s">
        <v>133</v>
      </c>
      <c r="BD5" s="154" t="s">
        <v>134</v>
      </c>
      <c r="BE5" s="154" t="s">
        <v>135</v>
      </c>
      <c r="BF5" s="155" t="s">
        <v>136</v>
      </c>
      <c r="BG5" s="154" t="s">
        <v>137</v>
      </c>
      <c r="BH5" s="154" t="s">
        <v>138</v>
      </c>
      <c r="BI5" s="154" t="s">
        <v>139</v>
      </c>
      <c r="BJ5" s="156"/>
      <c r="BK5" s="157"/>
      <c r="BL5" s="156"/>
      <c r="BM5" s="156"/>
      <c r="BN5" s="156"/>
      <c r="BO5" s="156"/>
      <c r="BP5" s="156"/>
      <c r="BQ5" s="156"/>
      <c r="BR5" s="156"/>
      <c r="BS5" s="230"/>
    </row>
    <row r="6" spans="1:76" s="17" customFormat="1">
      <c r="A6" s="369" t="s">
        <v>140</v>
      </c>
      <c r="B6" s="370"/>
      <c r="C6" s="371"/>
      <c r="D6" s="148"/>
      <c r="E6" s="148"/>
      <c r="F6" s="375" t="s">
        <v>141</v>
      </c>
      <c r="G6" s="376"/>
      <c r="H6" s="214">
        <v>45444</v>
      </c>
      <c r="I6" s="214">
        <v>45838</v>
      </c>
      <c r="J6" s="377" t="s">
        <v>142</v>
      </c>
      <c r="K6" s="376"/>
      <c r="L6" s="214">
        <v>45839</v>
      </c>
      <c r="M6" s="214">
        <v>46022</v>
      </c>
      <c r="N6" s="377" t="s">
        <v>143</v>
      </c>
      <c r="O6" s="376"/>
      <c r="P6" s="214" t="s">
        <v>144</v>
      </c>
      <c r="Q6" s="214" t="s">
        <v>145</v>
      </c>
      <c r="R6" s="377" t="s">
        <v>146</v>
      </c>
      <c r="S6" s="376"/>
      <c r="T6" s="214" t="s">
        <v>144</v>
      </c>
      <c r="U6" s="214" t="s">
        <v>145</v>
      </c>
      <c r="V6" s="377" t="s">
        <v>147</v>
      </c>
      <c r="W6" s="376"/>
      <c r="X6" s="214" t="s">
        <v>144</v>
      </c>
      <c r="Y6" s="214" t="s">
        <v>145</v>
      </c>
      <c r="Z6" s="377" t="s">
        <v>148</v>
      </c>
      <c r="AA6" s="376"/>
      <c r="AB6" s="214" t="s">
        <v>144</v>
      </c>
      <c r="AC6" s="214" t="s">
        <v>145</v>
      </c>
      <c r="AD6" s="377" t="s">
        <v>149</v>
      </c>
      <c r="AE6" s="376"/>
      <c r="AF6" s="214" t="s">
        <v>144</v>
      </c>
      <c r="AG6" s="214" t="s">
        <v>145</v>
      </c>
      <c r="AH6" s="377" t="s">
        <v>150</v>
      </c>
      <c r="AI6" s="376"/>
      <c r="AJ6" s="214" t="s">
        <v>144</v>
      </c>
      <c r="AK6" s="214" t="s">
        <v>145</v>
      </c>
      <c r="AL6" s="377" t="s">
        <v>151</v>
      </c>
      <c r="AM6" s="376"/>
      <c r="AN6" s="214" t="s">
        <v>144</v>
      </c>
      <c r="AO6" s="214" t="s">
        <v>145</v>
      </c>
      <c r="AP6" s="377" t="s">
        <v>152</v>
      </c>
      <c r="AQ6" s="376"/>
      <c r="AR6" s="214" t="s">
        <v>144</v>
      </c>
      <c r="AS6" s="214" t="s">
        <v>145</v>
      </c>
      <c r="AT6" s="377" t="s">
        <v>153</v>
      </c>
      <c r="AU6" s="376"/>
      <c r="AV6" s="214" t="s">
        <v>144</v>
      </c>
      <c r="AW6" s="214" t="s">
        <v>145</v>
      </c>
      <c r="AX6" s="377" t="s">
        <v>154</v>
      </c>
      <c r="AY6" s="376"/>
      <c r="AZ6" s="214" t="s">
        <v>144</v>
      </c>
      <c r="BA6" s="214" t="s">
        <v>145</v>
      </c>
      <c r="BB6" s="377" t="s">
        <v>155</v>
      </c>
      <c r="BC6" s="376"/>
      <c r="BD6" s="214" t="s">
        <v>144</v>
      </c>
      <c r="BE6" s="214" t="s">
        <v>145</v>
      </c>
      <c r="BF6" s="377" t="s">
        <v>156</v>
      </c>
      <c r="BG6" s="376"/>
      <c r="BH6" s="214" t="s">
        <v>144</v>
      </c>
      <c r="BI6" s="214" t="s">
        <v>145</v>
      </c>
      <c r="BJ6" s="372" t="s">
        <v>157</v>
      </c>
      <c r="BK6" s="373"/>
      <c r="BL6" s="373"/>
      <c r="BM6" s="373"/>
      <c r="BN6" s="373"/>
      <c r="BO6" s="373"/>
      <c r="BP6" s="374"/>
      <c r="BQ6" s="391" t="s">
        <v>158</v>
      </c>
      <c r="BR6" s="390"/>
      <c r="BS6" s="392"/>
    </row>
    <row r="7" spans="1:76" s="18" customFormat="1">
      <c r="A7" s="135"/>
      <c r="B7" s="51"/>
      <c r="C7" s="51" t="str">
        <f>'Reimbursement Request'!E12</f>
        <v>EUR</v>
      </c>
      <c r="D7" s="93" t="s">
        <v>159</v>
      </c>
      <c r="E7" s="93" t="s">
        <v>19</v>
      </c>
      <c r="F7" s="193" t="str">
        <f>$C$7</f>
        <v>EUR</v>
      </c>
      <c r="G7" s="194" t="s">
        <v>19</v>
      </c>
      <c r="H7" s="194" t="s">
        <v>19</v>
      </c>
      <c r="I7" s="195" t="s">
        <v>19</v>
      </c>
      <c r="J7" s="196" t="str">
        <f>$C$7</f>
        <v>EUR</v>
      </c>
      <c r="K7" s="197" t="s">
        <v>19</v>
      </c>
      <c r="L7" s="197" t="s">
        <v>19</v>
      </c>
      <c r="M7" s="198" t="s">
        <v>19</v>
      </c>
      <c r="N7" s="196" t="str">
        <f>$C$7</f>
        <v>EUR</v>
      </c>
      <c r="O7" s="197" t="s">
        <v>19</v>
      </c>
      <c r="P7" s="197" t="s">
        <v>19</v>
      </c>
      <c r="Q7" s="198" t="s">
        <v>19</v>
      </c>
      <c r="R7" s="196" t="str">
        <f>$C$7</f>
        <v>EUR</v>
      </c>
      <c r="S7" s="197" t="s">
        <v>19</v>
      </c>
      <c r="T7" s="197" t="s">
        <v>19</v>
      </c>
      <c r="U7" s="198" t="s">
        <v>19</v>
      </c>
      <c r="V7" s="196" t="str">
        <f>$C$7</f>
        <v>EUR</v>
      </c>
      <c r="W7" s="197" t="s">
        <v>19</v>
      </c>
      <c r="X7" s="197" t="s">
        <v>19</v>
      </c>
      <c r="Y7" s="198" t="s">
        <v>19</v>
      </c>
      <c r="Z7" s="196" t="str">
        <f>$C$7</f>
        <v>EUR</v>
      </c>
      <c r="AA7" s="197" t="s">
        <v>19</v>
      </c>
      <c r="AB7" s="197" t="s">
        <v>19</v>
      </c>
      <c r="AC7" s="198" t="s">
        <v>19</v>
      </c>
      <c r="AD7" s="196" t="str">
        <f>$C$7</f>
        <v>EUR</v>
      </c>
      <c r="AE7" s="197" t="s">
        <v>19</v>
      </c>
      <c r="AF7" s="197" t="s">
        <v>19</v>
      </c>
      <c r="AG7" s="198" t="s">
        <v>19</v>
      </c>
      <c r="AH7" s="196" t="str">
        <f>$C$7</f>
        <v>EUR</v>
      </c>
      <c r="AI7" s="197" t="s">
        <v>19</v>
      </c>
      <c r="AJ7" s="197" t="s">
        <v>19</v>
      </c>
      <c r="AK7" s="198" t="s">
        <v>19</v>
      </c>
      <c r="AL7" s="196" t="str">
        <f>$C$7</f>
        <v>EUR</v>
      </c>
      <c r="AM7" s="197" t="s">
        <v>19</v>
      </c>
      <c r="AN7" s="197" t="s">
        <v>19</v>
      </c>
      <c r="AO7" s="198" t="s">
        <v>19</v>
      </c>
      <c r="AP7" s="196" t="str">
        <f>$C$7</f>
        <v>EUR</v>
      </c>
      <c r="AQ7" s="197" t="s">
        <v>19</v>
      </c>
      <c r="AR7" s="197" t="s">
        <v>19</v>
      </c>
      <c r="AS7" s="198" t="s">
        <v>19</v>
      </c>
      <c r="AT7" s="196" t="str">
        <f>$C$7</f>
        <v>EUR</v>
      </c>
      <c r="AU7" s="197" t="s">
        <v>19</v>
      </c>
      <c r="AV7" s="197" t="s">
        <v>19</v>
      </c>
      <c r="AW7" s="198" t="s">
        <v>19</v>
      </c>
      <c r="AX7" s="196" t="str">
        <f>$C$7</f>
        <v>EUR</v>
      </c>
      <c r="AY7" s="197" t="s">
        <v>19</v>
      </c>
      <c r="AZ7" s="197" t="s">
        <v>19</v>
      </c>
      <c r="BA7" s="198" t="s">
        <v>19</v>
      </c>
      <c r="BB7" s="196" t="str">
        <f>$C$7</f>
        <v>EUR</v>
      </c>
      <c r="BC7" s="197" t="s">
        <v>19</v>
      </c>
      <c r="BD7" s="197" t="s">
        <v>19</v>
      </c>
      <c r="BE7" s="213" t="s">
        <v>19</v>
      </c>
      <c r="BF7" s="196" t="str">
        <f>$C$7</f>
        <v>EUR</v>
      </c>
      <c r="BG7" s="197" t="s">
        <v>19</v>
      </c>
      <c r="BH7" s="197" t="s">
        <v>19</v>
      </c>
      <c r="BI7" s="198" t="s">
        <v>19</v>
      </c>
      <c r="BJ7" s="389" t="str">
        <f>C7</f>
        <v>EUR</v>
      </c>
      <c r="BK7" s="390"/>
      <c r="BL7" s="390"/>
      <c r="BM7" s="389" t="s">
        <v>19</v>
      </c>
      <c r="BN7" s="390"/>
      <c r="BO7" s="390"/>
      <c r="BP7" s="390"/>
      <c r="BQ7" s="225" t="s">
        <v>19</v>
      </c>
      <c r="BR7" s="221" t="s">
        <v>19</v>
      </c>
      <c r="BS7" s="227" t="s">
        <v>19</v>
      </c>
    </row>
    <row r="8" spans="1:76" s="18" customFormat="1" ht="76.5">
      <c r="A8" s="135" t="s">
        <v>160</v>
      </c>
      <c r="B8" s="51" t="s">
        <v>161</v>
      </c>
      <c r="C8" s="51" t="s">
        <v>162</v>
      </c>
      <c r="D8" s="93" t="s">
        <v>163</v>
      </c>
      <c r="E8" s="93" t="s">
        <v>164</v>
      </c>
      <c r="F8" s="199" t="s">
        <v>165</v>
      </c>
      <c r="G8" s="199" t="s">
        <v>165</v>
      </c>
      <c r="H8" s="199" t="s">
        <v>28</v>
      </c>
      <c r="I8" s="199" t="s">
        <v>164</v>
      </c>
      <c r="J8" s="196" t="s">
        <v>165</v>
      </c>
      <c r="K8" s="196" t="s">
        <v>165</v>
      </c>
      <c r="L8" s="196" t="s">
        <v>28</v>
      </c>
      <c r="M8" s="196" t="s">
        <v>164</v>
      </c>
      <c r="N8" s="196" t="s">
        <v>165</v>
      </c>
      <c r="O8" s="196" t="s">
        <v>165</v>
      </c>
      <c r="P8" s="196" t="s">
        <v>28</v>
      </c>
      <c r="Q8" s="196" t="s">
        <v>164</v>
      </c>
      <c r="R8" s="196" t="s">
        <v>165</v>
      </c>
      <c r="S8" s="196" t="s">
        <v>165</v>
      </c>
      <c r="T8" s="196" t="s">
        <v>28</v>
      </c>
      <c r="U8" s="196" t="s">
        <v>164</v>
      </c>
      <c r="V8" s="196" t="s">
        <v>165</v>
      </c>
      <c r="W8" s="196" t="s">
        <v>165</v>
      </c>
      <c r="X8" s="196" t="s">
        <v>28</v>
      </c>
      <c r="Y8" s="196" t="s">
        <v>164</v>
      </c>
      <c r="Z8" s="196" t="s">
        <v>165</v>
      </c>
      <c r="AA8" s="196" t="s">
        <v>165</v>
      </c>
      <c r="AB8" s="196" t="s">
        <v>28</v>
      </c>
      <c r="AC8" s="196" t="s">
        <v>164</v>
      </c>
      <c r="AD8" s="196" t="s">
        <v>165</v>
      </c>
      <c r="AE8" s="196" t="s">
        <v>165</v>
      </c>
      <c r="AF8" s="196" t="s">
        <v>28</v>
      </c>
      <c r="AG8" s="196" t="s">
        <v>164</v>
      </c>
      <c r="AH8" s="196" t="s">
        <v>165</v>
      </c>
      <c r="AI8" s="196" t="s">
        <v>165</v>
      </c>
      <c r="AJ8" s="196" t="s">
        <v>28</v>
      </c>
      <c r="AK8" s="196" t="s">
        <v>164</v>
      </c>
      <c r="AL8" s="196" t="s">
        <v>165</v>
      </c>
      <c r="AM8" s="196" t="s">
        <v>165</v>
      </c>
      <c r="AN8" s="196" t="s">
        <v>28</v>
      </c>
      <c r="AO8" s="196" t="s">
        <v>164</v>
      </c>
      <c r="AP8" s="196" t="s">
        <v>165</v>
      </c>
      <c r="AQ8" s="196" t="s">
        <v>165</v>
      </c>
      <c r="AR8" s="196" t="s">
        <v>28</v>
      </c>
      <c r="AS8" s="196" t="s">
        <v>164</v>
      </c>
      <c r="AT8" s="196" t="s">
        <v>165</v>
      </c>
      <c r="AU8" s="196" t="s">
        <v>165</v>
      </c>
      <c r="AV8" s="196" t="s">
        <v>28</v>
      </c>
      <c r="AW8" s="196" t="s">
        <v>164</v>
      </c>
      <c r="AX8" s="196" t="s">
        <v>165</v>
      </c>
      <c r="AY8" s="196" t="s">
        <v>165</v>
      </c>
      <c r="AZ8" s="196" t="s">
        <v>28</v>
      </c>
      <c r="BA8" s="196" t="s">
        <v>164</v>
      </c>
      <c r="BB8" s="196" t="s">
        <v>165</v>
      </c>
      <c r="BC8" s="196" t="s">
        <v>165</v>
      </c>
      <c r="BD8" s="196" t="s">
        <v>28</v>
      </c>
      <c r="BE8" s="196" t="s">
        <v>164</v>
      </c>
      <c r="BF8" s="196" t="s">
        <v>165</v>
      </c>
      <c r="BG8" s="196" t="s">
        <v>165</v>
      </c>
      <c r="BH8" s="196" t="s">
        <v>28</v>
      </c>
      <c r="BI8" s="196" t="s">
        <v>164</v>
      </c>
      <c r="BJ8" s="127" t="s">
        <v>165</v>
      </c>
      <c r="BK8" s="52" t="s">
        <v>166</v>
      </c>
      <c r="BL8" s="123" t="s">
        <v>167</v>
      </c>
      <c r="BM8" s="183" t="s">
        <v>168</v>
      </c>
      <c r="BN8" s="52" t="s">
        <v>164</v>
      </c>
      <c r="BO8" s="52" t="s">
        <v>169</v>
      </c>
      <c r="BP8" s="128" t="s">
        <v>170</v>
      </c>
      <c r="BQ8" s="224" t="s">
        <v>171</v>
      </c>
      <c r="BR8" s="222" t="s">
        <v>172</v>
      </c>
      <c r="BS8" s="228" t="s">
        <v>173</v>
      </c>
    </row>
    <row r="9" spans="1:76" s="18" customFormat="1">
      <c r="A9" s="136"/>
      <c r="B9" s="94" t="str">
        <f>CONCATENATE("Exchange rate ", 'Reimbursement Request'!B15)</f>
        <v>Exchange rate CHF/EUR</v>
      </c>
      <c r="C9" s="176">
        <v>1.036081</v>
      </c>
      <c r="D9" s="145"/>
      <c r="E9" s="144"/>
      <c r="F9" s="240">
        <f>1/0.9344</f>
        <v>1.0702054794520548</v>
      </c>
      <c r="G9" s="200"/>
      <c r="H9" s="200"/>
      <c r="I9" s="201"/>
      <c r="J9" s="202">
        <v>1</v>
      </c>
      <c r="K9" s="203"/>
      <c r="L9" s="203"/>
      <c r="M9" s="204"/>
      <c r="N9" s="202">
        <v>1</v>
      </c>
      <c r="O9" s="203"/>
      <c r="P9" s="203"/>
      <c r="Q9" s="204"/>
      <c r="R9" s="202">
        <v>1</v>
      </c>
      <c r="S9" s="203"/>
      <c r="T9" s="203"/>
      <c r="U9" s="204"/>
      <c r="V9" s="202">
        <v>1</v>
      </c>
      <c r="W9" s="203"/>
      <c r="X9" s="203"/>
      <c r="Y9" s="204"/>
      <c r="Z9" s="202">
        <v>1</v>
      </c>
      <c r="AA9" s="203"/>
      <c r="AB9" s="203"/>
      <c r="AC9" s="204"/>
      <c r="AD9" s="202">
        <v>1</v>
      </c>
      <c r="AE9" s="203"/>
      <c r="AF9" s="203"/>
      <c r="AG9" s="204"/>
      <c r="AH9" s="202">
        <v>1</v>
      </c>
      <c r="AI9" s="203"/>
      <c r="AJ9" s="203"/>
      <c r="AK9" s="204"/>
      <c r="AL9" s="202">
        <v>1</v>
      </c>
      <c r="AM9" s="203"/>
      <c r="AN9" s="203"/>
      <c r="AO9" s="204"/>
      <c r="AP9" s="202">
        <v>1</v>
      </c>
      <c r="AQ9" s="203"/>
      <c r="AR9" s="203"/>
      <c r="AS9" s="204"/>
      <c r="AT9" s="202">
        <v>1</v>
      </c>
      <c r="AU9" s="203"/>
      <c r="AV9" s="203"/>
      <c r="AW9" s="204"/>
      <c r="AX9" s="202">
        <v>1</v>
      </c>
      <c r="AY9" s="203"/>
      <c r="AZ9" s="203"/>
      <c r="BA9" s="204"/>
      <c r="BB9" s="202">
        <v>2</v>
      </c>
      <c r="BC9" s="203"/>
      <c r="BD9" s="203"/>
      <c r="BE9" s="204"/>
      <c r="BF9" s="202">
        <v>1</v>
      </c>
      <c r="BG9" s="203"/>
      <c r="BH9" s="203"/>
      <c r="BI9" s="205"/>
      <c r="BJ9" s="129"/>
      <c r="BK9" s="95"/>
      <c r="BL9" s="95"/>
      <c r="BM9" s="126"/>
      <c r="BN9" s="187"/>
      <c r="BO9" s="95"/>
      <c r="BP9" s="130"/>
      <c r="BQ9" s="223"/>
      <c r="BR9" s="223"/>
      <c r="BS9" s="229"/>
    </row>
    <row r="10" spans="1:76" s="20" customFormat="1">
      <c r="A10" s="161">
        <v>1</v>
      </c>
      <c r="B10" s="162" t="s">
        <v>174</v>
      </c>
      <c r="C10" s="53">
        <f>ROUND(SUMIFS(C$10:C$38,$A$10:$A$38,"&lt;"&amp;$A$16,$A$10:$A$38,"&gt;"&amp;$A$10),2)</f>
        <v>1542928.07</v>
      </c>
      <c r="D10" s="166">
        <v>0.85</v>
      </c>
      <c r="E10" s="132">
        <f>ROUND(C10/$C$9*D10,2)</f>
        <v>1265816.92</v>
      </c>
      <c r="F10" s="206">
        <f>SUM(F11:F15)</f>
        <v>94173.24</v>
      </c>
      <c r="G10" s="207">
        <f>ROUND(F10/$F$9,2)</f>
        <v>87995.48</v>
      </c>
      <c r="H10" s="207">
        <f>G10-I10</f>
        <v>13199.320000000007</v>
      </c>
      <c r="I10" s="207">
        <f>ROUNDUP(F10/F$9*$D10,2)</f>
        <v>74796.159999999989</v>
      </c>
      <c r="J10" s="206">
        <f>SUM(J11:J15)</f>
        <v>35020.490000000005</v>
      </c>
      <c r="K10" s="207">
        <f>ROUND(J10/J$9,2)</f>
        <v>35020.49</v>
      </c>
      <c r="L10" s="207">
        <f>K10-M10</f>
        <v>5253.07</v>
      </c>
      <c r="M10" s="207">
        <f>ROUND(J10/J$9*$D10,2)</f>
        <v>29767.42</v>
      </c>
      <c r="N10" s="206">
        <f>SUMIFS(N$10:N$38,$A$10:$A$38,"&lt;"&amp;$A$16,$A$10:$A$38,"&gt;"&amp;$A$10)</f>
        <v>0</v>
      </c>
      <c r="O10" s="207">
        <f>ROUND(N10/N$9,2)</f>
        <v>0</v>
      </c>
      <c r="P10" s="207">
        <f>O10-Q10</f>
        <v>0</v>
      </c>
      <c r="Q10" s="207">
        <f>ROUND(N10/N$9*$D10,2)</f>
        <v>0</v>
      </c>
      <c r="R10" s="206">
        <f>SUMIFS(R$10:R$38,$A$10:$A$38,"&lt;"&amp;$A$16,$A$10:$A$38,"&gt;"&amp;$A$10)</f>
        <v>0</v>
      </c>
      <c r="S10" s="207">
        <f>ROUND(R10/R$9,2)</f>
        <v>0</v>
      </c>
      <c r="T10" s="207">
        <f>S10-U10</f>
        <v>0</v>
      </c>
      <c r="U10" s="207">
        <f>ROUND(R10/R$9*$D10,2)</f>
        <v>0</v>
      </c>
      <c r="V10" s="206">
        <f>SUMIFS(V$10:V$38,$A$10:$A$38,"&lt;"&amp;$A$16,$A$10:$A$38,"&gt;"&amp;$A$10)</f>
        <v>0</v>
      </c>
      <c r="W10" s="207">
        <f>ROUND(V10/V$9,2)</f>
        <v>0</v>
      </c>
      <c r="X10" s="207">
        <f>W10-Y10</f>
        <v>0</v>
      </c>
      <c r="Y10" s="207">
        <f>ROUND(V10/V$9*$D10,2)</f>
        <v>0</v>
      </c>
      <c r="Z10" s="206">
        <f>SUMIFS(Z$10:Z$38,$A$10:$A$38,"&lt;"&amp;$A$16,$A$10:$A$38,"&gt;"&amp;$A$10)</f>
        <v>0</v>
      </c>
      <c r="AA10" s="207">
        <f>ROUND(Z10/Z$9,2)</f>
        <v>0</v>
      </c>
      <c r="AB10" s="207">
        <f>AA10-AC10</f>
        <v>0</v>
      </c>
      <c r="AC10" s="207">
        <f>ROUND(Z10/Z$9*$D10,2)</f>
        <v>0</v>
      </c>
      <c r="AD10" s="206">
        <f>SUMIFS(AD$10:AD$38,$A$10:$A$38,"&lt;"&amp;$A$16,$A$10:$A$38,"&gt;"&amp;$A$10)</f>
        <v>0</v>
      </c>
      <c r="AE10" s="207">
        <f>ROUND(AD10/AD$9,2)</f>
        <v>0</v>
      </c>
      <c r="AF10" s="207">
        <f>AE10-AG10</f>
        <v>0</v>
      </c>
      <c r="AG10" s="207">
        <f>ROUND(AD10/AD$9*$D10,2)</f>
        <v>0</v>
      </c>
      <c r="AH10" s="206">
        <f>SUMIFS(AH$10:AH$38,$A$10:$A$38,"&lt;"&amp;$A$16,$A$10:$A$38,"&gt;"&amp;$A$10)</f>
        <v>0</v>
      </c>
      <c r="AI10" s="207">
        <f>ROUND(AH10/AH$9,2)</f>
        <v>0</v>
      </c>
      <c r="AJ10" s="207">
        <f>AI10-AK10</f>
        <v>0</v>
      </c>
      <c r="AK10" s="207">
        <f>ROUND(AH10/AH$9*$D10,2)</f>
        <v>0</v>
      </c>
      <c r="AL10" s="206">
        <f>SUMIFS(AL$10:AL$38,$A$10:$A$38,"&lt;"&amp;$A$16,$A$10:$A$38,"&gt;"&amp;$A$10)</f>
        <v>0</v>
      </c>
      <c r="AM10" s="207">
        <f>ROUND(AL10/AL$9,2)</f>
        <v>0</v>
      </c>
      <c r="AN10" s="207">
        <f>AM10-AO10</f>
        <v>0</v>
      </c>
      <c r="AO10" s="207">
        <f>ROUND(AL10/AL$9*$D10,2)</f>
        <v>0</v>
      </c>
      <c r="AP10" s="206">
        <f>SUMIFS(AP$10:AP$38,$A$10:$A$38,"&lt;"&amp;$A$16,$A$10:$A$38,"&gt;"&amp;$A$10)</f>
        <v>0</v>
      </c>
      <c r="AQ10" s="207">
        <f>ROUND(AP10/AP$9,2)</f>
        <v>0</v>
      </c>
      <c r="AR10" s="207">
        <f>AQ10-AS10</f>
        <v>0</v>
      </c>
      <c r="AS10" s="207">
        <f>ROUND(AP10/AP$9*$D10,2)</f>
        <v>0</v>
      </c>
      <c r="AT10" s="206">
        <f>SUMIFS(AT$10:AT$38,$A$10:$A$38,"&lt;"&amp;$A$16,$A$10:$A$38,"&gt;"&amp;$A$10)</f>
        <v>0</v>
      </c>
      <c r="AU10" s="207">
        <f>ROUND(AT10/AT$9,2)</f>
        <v>0</v>
      </c>
      <c r="AV10" s="207">
        <f>AU10-AW10</f>
        <v>0</v>
      </c>
      <c r="AW10" s="207">
        <f>ROUND(AT10/AT$9*$D10,2)</f>
        <v>0</v>
      </c>
      <c r="AX10" s="206">
        <f>SUMIFS(AX$10:AX$38,$A$10:$A$38,"&lt;"&amp;$A$16,$A$10:$A$38,"&gt;"&amp;$A$10)</f>
        <v>0</v>
      </c>
      <c r="AY10" s="207">
        <f>ROUND(AX10/AX$9,2)</f>
        <v>0</v>
      </c>
      <c r="AZ10" s="207">
        <f>AY10-BA10</f>
        <v>0</v>
      </c>
      <c r="BA10" s="207">
        <f>ROUND(AX10/AX$9*$D10,2)</f>
        <v>0</v>
      </c>
      <c r="BB10" s="206">
        <f>SUMIFS(BB$10:BB$38,$A$10:$A$38,"&lt;"&amp;$A$16,$A$10:$A$38,"&gt;"&amp;$A$10)</f>
        <v>0</v>
      </c>
      <c r="BC10" s="207">
        <f>ROUND(BB10/BB$9,2)</f>
        <v>0</v>
      </c>
      <c r="BD10" s="207">
        <f>BC10-BE10</f>
        <v>0</v>
      </c>
      <c r="BE10" s="207">
        <f>ROUND(BB10/BB$9*$D10,2)</f>
        <v>0</v>
      </c>
      <c r="BF10" s="206">
        <f>SUMIFS(BF$10:BF$38,$A$10:$A$38,"&lt;"&amp;$A$16,$A$10:$A$38,"&gt;"&amp;$A$10)</f>
        <v>0</v>
      </c>
      <c r="BG10" s="207">
        <f>ROUND(BF10/BF$9,2)</f>
        <v>0</v>
      </c>
      <c r="BH10" s="207">
        <f>BG10-BI10</f>
        <v>0</v>
      </c>
      <c r="BI10" s="207">
        <f>ROUND(BF10/BF$9*$D10,2)</f>
        <v>0</v>
      </c>
      <c r="BJ10" s="53">
        <f>SUMIFS(BJ10:BJ38,$A$10:$A$38,"&lt;"&amp;$A$16,$A$10:$A$38,"&gt;"&amp;$A$10)</f>
        <v>129193.73000000003</v>
      </c>
      <c r="BK10" s="54">
        <f t="shared" ref="BK10:BK38" si="0">BJ10/C10</f>
        <v>8.3732827545227054E-2</v>
      </c>
      <c r="BL10" s="124">
        <f t="shared" ref="BL10:BL38" si="1">C10-BJ10</f>
        <v>1413734.34</v>
      </c>
      <c r="BM10" s="184">
        <f>G10+K10+O10+S10+W10+AA10+AE10+AI10+AM10+AQ10+AU10+AY10+BC10+BG10</f>
        <v>123015.97</v>
      </c>
      <c r="BN10" s="53">
        <f>I10+M10+Q10+U10+Y10+AC10+AG10+AK10+AO10+AS10+AW10+BA10+BE10+BI10</f>
        <v>104563.57999999999</v>
      </c>
      <c r="BO10" s="54">
        <f>BN10/E10</f>
        <v>8.2605610928316545E-2</v>
      </c>
      <c r="BP10" s="132">
        <f>E10-BN10</f>
        <v>1161253.3399999999</v>
      </c>
      <c r="BQ10" s="231">
        <v>112313</v>
      </c>
      <c r="BR10" s="231">
        <v>170397</v>
      </c>
      <c r="BS10" s="231">
        <v>877117</v>
      </c>
      <c r="BU10" s="19"/>
      <c r="BW10" s="21"/>
      <c r="BX10" s="19"/>
    </row>
    <row r="11" spans="1:76" s="20" customFormat="1">
      <c r="A11" s="163">
        <v>1.1000000000000001</v>
      </c>
      <c r="B11" s="164" t="s">
        <v>175</v>
      </c>
      <c r="C11" s="165">
        <v>692732</v>
      </c>
      <c r="D11" s="146"/>
      <c r="E11" s="134"/>
      <c r="F11" s="208">
        <f>46495.51+13552.55</f>
        <v>60048.06</v>
      </c>
      <c r="G11" s="209"/>
      <c r="H11" s="209"/>
      <c r="I11" s="209"/>
      <c r="J11" s="165">
        <f>20540.32+10312.69</f>
        <v>30853.010000000002</v>
      </c>
      <c r="K11" s="210"/>
      <c r="L11" s="210"/>
      <c r="M11" s="210"/>
      <c r="N11" s="208"/>
      <c r="O11" s="210"/>
      <c r="P11" s="210"/>
      <c r="Q11" s="210"/>
      <c r="R11" s="208"/>
      <c r="S11" s="210"/>
      <c r="T11" s="210"/>
      <c r="U11" s="210"/>
      <c r="V11" s="208"/>
      <c r="W11" s="210"/>
      <c r="X11" s="210"/>
      <c r="Y11" s="210"/>
      <c r="Z11" s="208"/>
      <c r="AA11" s="210"/>
      <c r="AB11" s="210"/>
      <c r="AC11" s="210"/>
      <c r="AD11" s="208"/>
      <c r="AE11" s="210"/>
      <c r="AF11" s="210"/>
      <c r="AG11" s="210"/>
      <c r="AH11" s="208"/>
      <c r="AI11" s="210"/>
      <c r="AJ11" s="210"/>
      <c r="AK11" s="210"/>
      <c r="AL11" s="208"/>
      <c r="AM11" s="210"/>
      <c r="AN11" s="210"/>
      <c r="AO11" s="210"/>
      <c r="AP11" s="208"/>
      <c r="AQ11" s="210"/>
      <c r="AR11" s="210"/>
      <c r="AS11" s="210"/>
      <c r="AT11" s="208"/>
      <c r="AU11" s="210"/>
      <c r="AV11" s="210"/>
      <c r="AW11" s="210"/>
      <c r="AX11" s="208"/>
      <c r="AY11" s="210"/>
      <c r="AZ11" s="210"/>
      <c r="BA11" s="210"/>
      <c r="BB11" s="208"/>
      <c r="BC11" s="210"/>
      <c r="BD11" s="210"/>
      <c r="BE11" s="210"/>
      <c r="BF11" s="208"/>
      <c r="BG11" s="210"/>
      <c r="BH11" s="210"/>
      <c r="BI11" s="210"/>
      <c r="BJ11" s="133">
        <f>SUM(F11:BI11)</f>
        <v>90901.07</v>
      </c>
      <c r="BK11" s="56">
        <f t="shared" si="0"/>
        <v>0.13122112158814667</v>
      </c>
      <c r="BL11" s="125">
        <f t="shared" si="1"/>
        <v>601830.92999999993</v>
      </c>
      <c r="BM11" s="185"/>
      <c r="BN11" s="55"/>
      <c r="BO11" s="55"/>
      <c r="BP11" s="134"/>
      <c r="BQ11" s="226"/>
      <c r="BR11" s="55"/>
      <c r="BS11" s="134"/>
      <c r="BU11" s="19"/>
      <c r="BW11" s="21"/>
      <c r="BX11" s="19"/>
    </row>
    <row r="12" spans="1:76" s="20" customFormat="1">
      <c r="A12" s="163">
        <v>1.2</v>
      </c>
      <c r="B12" s="164" t="s">
        <v>176</v>
      </c>
      <c r="C12" s="165">
        <v>140000</v>
      </c>
      <c r="D12" s="146"/>
      <c r="E12" s="134"/>
      <c r="F12" s="208">
        <v>3253.87</v>
      </c>
      <c r="G12" s="209"/>
      <c r="H12" s="209"/>
      <c r="I12" s="209"/>
      <c r="J12" s="208">
        <v>2290.48</v>
      </c>
      <c r="K12" s="210"/>
      <c r="L12" s="210"/>
      <c r="M12" s="210"/>
      <c r="N12" s="208"/>
      <c r="O12" s="210"/>
      <c r="P12" s="210"/>
      <c r="Q12" s="210"/>
      <c r="R12" s="208"/>
      <c r="S12" s="210"/>
      <c r="T12" s="210"/>
      <c r="U12" s="210"/>
      <c r="V12" s="208"/>
      <c r="W12" s="210"/>
      <c r="X12" s="210"/>
      <c r="Y12" s="210"/>
      <c r="Z12" s="208"/>
      <c r="AA12" s="210"/>
      <c r="AB12" s="210"/>
      <c r="AC12" s="210"/>
      <c r="AD12" s="208"/>
      <c r="AE12" s="210"/>
      <c r="AF12" s="210"/>
      <c r="AG12" s="210"/>
      <c r="AH12" s="208"/>
      <c r="AI12" s="210"/>
      <c r="AJ12" s="210"/>
      <c r="AK12" s="210"/>
      <c r="AL12" s="208"/>
      <c r="AM12" s="210"/>
      <c r="AN12" s="210"/>
      <c r="AO12" s="210"/>
      <c r="AP12" s="208"/>
      <c r="AQ12" s="210"/>
      <c r="AR12" s="210"/>
      <c r="AS12" s="210"/>
      <c r="AT12" s="208"/>
      <c r="AU12" s="210"/>
      <c r="AV12" s="210"/>
      <c r="AW12" s="210"/>
      <c r="AX12" s="208"/>
      <c r="AY12" s="210"/>
      <c r="AZ12" s="210"/>
      <c r="BA12" s="210"/>
      <c r="BB12" s="208"/>
      <c r="BC12" s="210"/>
      <c r="BD12" s="210"/>
      <c r="BE12" s="210"/>
      <c r="BF12" s="208"/>
      <c r="BG12" s="210"/>
      <c r="BH12" s="210"/>
      <c r="BI12" s="210"/>
      <c r="BJ12" s="133">
        <f t="shared" ref="BJ12:BJ38" si="2">SUM(F12:BI12)</f>
        <v>5544.35</v>
      </c>
      <c r="BK12" s="56">
        <f t="shared" si="0"/>
        <v>3.9602500000000006E-2</v>
      </c>
      <c r="BL12" s="125">
        <f t="shared" si="1"/>
        <v>134455.65</v>
      </c>
      <c r="BM12" s="185"/>
      <c r="BN12" s="55"/>
      <c r="BO12" s="55"/>
      <c r="BP12" s="134"/>
      <c r="BQ12" s="226"/>
      <c r="BR12" s="55"/>
      <c r="BS12" s="134"/>
      <c r="BU12" s="19"/>
      <c r="BW12" s="21"/>
      <c r="BX12" s="19"/>
    </row>
    <row r="13" spans="1:76" s="20" customFormat="1">
      <c r="A13" s="163">
        <v>1.3</v>
      </c>
      <c r="B13" s="164" t="s">
        <v>177</v>
      </c>
      <c r="C13" s="165">
        <v>543776.11</v>
      </c>
      <c r="D13" s="146"/>
      <c r="E13" s="134"/>
      <c r="F13" s="208">
        <v>0</v>
      </c>
      <c r="G13" s="209"/>
      <c r="H13" s="209"/>
      <c r="I13" s="209"/>
      <c r="J13" s="208">
        <v>0</v>
      </c>
      <c r="K13" s="210"/>
      <c r="L13" s="210"/>
      <c r="M13" s="210"/>
      <c r="N13" s="208"/>
      <c r="O13" s="210"/>
      <c r="P13" s="210"/>
      <c r="Q13" s="210"/>
      <c r="R13" s="208"/>
      <c r="S13" s="210"/>
      <c r="T13" s="210"/>
      <c r="U13" s="210"/>
      <c r="V13" s="208"/>
      <c r="W13" s="210"/>
      <c r="X13" s="210"/>
      <c r="Y13" s="210"/>
      <c r="Z13" s="208"/>
      <c r="AA13" s="210"/>
      <c r="AB13" s="210"/>
      <c r="AC13" s="210"/>
      <c r="AD13" s="208"/>
      <c r="AE13" s="210"/>
      <c r="AF13" s="210"/>
      <c r="AG13" s="210"/>
      <c r="AH13" s="208"/>
      <c r="AI13" s="210"/>
      <c r="AJ13" s="210"/>
      <c r="AK13" s="210"/>
      <c r="AL13" s="208"/>
      <c r="AM13" s="210"/>
      <c r="AN13" s="210"/>
      <c r="AO13" s="210"/>
      <c r="AP13" s="208"/>
      <c r="AQ13" s="210"/>
      <c r="AR13" s="210"/>
      <c r="AS13" s="210"/>
      <c r="AT13" s="208"/>
      <c r="AU13" s="210"/>
      <c r="AV13" s="210"/>
      <c r="AW13" s="210"/>
      <c r="AX13" s="208"/>
      <c r="AY13" s="210"/>
      <c r="AZ13" s="210"/>
      <c r="BA13" s="210"/>
      <c r="BB13" s="208"/>
      <c r="BC13" s="210"/>
      <c r="BD13" s="210"/>
      <c r="BE13" s="210"/>
      <c r="BF13" s="208"/>
      <c r="BG13" s="210"/>
      <c r="BH13" s="210"/>
      <c r="BI13" s="210"/>
      <c r="BJ13" s="133">
        <f t="shared" si="2"/>
        <v>0</v>
      </c>
      <c r="BK13" s="56">
        <f t="shared" si="0"/>
        <v>0</v>
      </c>
      <c r="BL13" s="125">
        <f t="shared" si="1"/>
        <v>543776.11</v>
      </c>
      <c r="BM13" s="185"/>
      <c r="BN13" s="55"/>
      <c r="BO13" s="55"/>
      <c r="BP13" s="134"/>
      <c r="BQ13" s="226"/>
      <c r="BR13" s="55"/>
      <c r="BS13" s="134"/>
      <c r="BU13" s="19"/>
      <c r="BW13" s="21"/>
      <c r="BX13" s="19"/>
    </row>
    <row r="14" spans="1:76" s="20" customFormat="1">
      <c r="A14" s="163">
        <v>1.4</v>
      </c>
      <c r="B14" s="164" t="s">
        <v>178</v>
      </c>
      <c r="C14" s="165">
        <v>154000.01</v>
      </c>
      <c r="D14" s="146"/>
      <c r="E14" s="134"/>
      <c r="F14" s="208">
        <v>30790.79</v>
      </c>
      <c r="G14" s="209"/>
      <c r="H14" s="209"/>
      <c r="I14" s="209"/>
      <c r="J14" s="208">
        <v>1877</v>
      </c>
      <c r="K14" s="210"/>
      <c r="L14" s="210"/>
      <c r="M14" s="210"/>
      <c r="N14" s="208"/>
      <c r="O14" s="210"/>
      <c r="P14" s="210"/>
      <c r="Q14" s="210"/>
      <c r="R14" s="208"/>
      <c r="S14" s="210"/>
      <c r="T14" s="210"/>
      <c r="U14" s="210"/>
      <c r="V14" s="208"/>
      <c r="W14" s="210"/>
      <c r="X14" s="210"/>
      <c r="Y14" s="210"/>
      <c r="Z14" s="208"/>
      <c r="AA14" s="210"/>
      <c r="AB14" s="210"/>
      <c r="AC14" s="210"/>
      <c r="AD14" s="208"/>
      <c r="AE14" s="210"/>
      <c r="AF14" s="210"/>
      <c r="AG14" s="210"/>
      <c r="AH14" s="208"/>
      <c r="AI14" s="210"/>
      <c r="AJ14" s="210"/>
      <c r="AK14" s="210"/>
      <c r="AL14" s="208"/>
      <c r="AM14" s="210"/>
      <c r="AN14" s="210"/>
      <c r="AO14" s="210"/>
      <c r="AP14" s="208"/>
      <c r="AQ14" s="210"/>
      <c r="AR14" s="210"/>
      <c r="AS14" s="210"/>
      <c r="AT14" s="208"/>
      <c r="AU14" s="210"/>
      <c r="AV14" s="210"/>
      <c r="AW14" s="210"/>
      <c r="AX14" s="208"/>
      <c r="AY14" s="210"/>
      <c r="AZ14" s="210"/>
      <c r="BA14" s="210"/>
      <c r="BB14" s="208"/>
      <c r="BC14" s="210"/>
      <c r="BD14" s="210"/>
      <c r="BE14" s="210"/>
      <c r="BF14" s="208"/>
      <c r="BG14" s="210"/>
      <c r="BH14" s="210"/>
      <c r="BI14" s="210"/>
      <c r="BJ14" s="133">
        <f t="shared" si="2"/>
        <v>32667.79</v>
      </c>
      <c r="BK14" s="56">
        <f t="shared" si="0"/>
        <v>0.21212849271892903</v>
      </c>
      <c r="BL14" s="125">
        <f t="shared" si="1"/>
        <v>121332.22</v>
      </c>
      <c r="BM14" s="185"/>
      <c r="BN14" s="55"/>
      <c r="BO14" s="55"/>
      <c r="BP14" s="134"/>
      <c r="BQ14" s="226"/>
      <c r="BR14" s="55"/>
      <c r="BS14" s="134"/>
      <c r="BU14" s="19"/>
      <c r="BW14" s="21"/>
      <c r="BX14" s="19"/>
    </row>
    <row r="15" spans="1:76" s="20" customFormat="1">
      <c r="A15" s="163">
        <v>1.5</v>
      </c>
      <c r="B15" s="164" t="s">
        <v>179</v>
      </c>
      <c r="C15" s="165">
        <v>12419.95</v>
      </c>
      <c r="D15" s="146"/>
      <c r="E15" s="134"/>
      <c r="F15" s="208">
        <v>80.52</v>
      </c>
      <c r="G15" s="209"/>
      <c r="H15" s="209"/>
      <c r="I15" s="209"/>
      <c r="J15" s="208">
        <v>0</v>
      </c>
      <c r="K15" s="210"/>
      <c r="L15" s="210"/>
      <c r="M15" s="210"/>
      <c r="N15" s="208"/>
      <c r="O15" s="210"/>
      <c r="P15" s="210"/>
      <c r="Q15" s="210"/>
      <c r="R15" s="208"/>
      <c r="S15" s="210"/>
      <c r="T15" s="210"/>
      <c r="U15" s="210"/>
      <c r="V15" s="208"/>
      <c r="W15" s="210"/>
      <c r="X15" s="210"/>
      <c r="Y15" s="210"/>
      <c r="Z15" s="208"/>
      <c r="AA15" s="210"/>
      <c r="AB15" s="210"/>
      <c r="AC15" s="210"/>
      <c r="AD15" s="208"/>
      <c r="AE15" s="210"/>
      <c r="AF15" s="210"/>
      <c r="AG15" s="210"/>
      <c r="AH15" s="208"/>
      <c r="AI15" s="210"/>
      <c r="AJ15" s="210"/>
      <c r="AK15" s="210"/>
      <c r="AL15" s="208"/>
      <c r="AM15" s="210"/>
      <c r="AN15" s="210"/>
      <c r="AO15" s="210"/>
      <c r="AP15" s="208"/>
      <c r="AQ15" s="210"/>
      <c r="AR15" s="210"/>
      <c r="AS15" s="210"/>
      <c r="AT15" s="208"/>
      <c r="AU15" s="210"/>
      <c r="AV15" s="210"/>
      <c r="AW15" s="210"/>
      <c r="AX15" s="208"/>
      <c r="AY15" s="210"/>
      <c r="AZ15" s="210"/>
      <c r="BA15" s="210"/>
      <c r="BB15" s="208"/>
      <c r="BC15" s="210"/>
      <c r="BD15" s="210"/>
      <c r="BE15" s="210"/>
      <c r="BF15" s="208"/>
      <c r="BG15" s="210"/>
      <c r="BH15" s="210"/>
      <c r="BI15" s="210"/>
      <c r="BJ15" s="133">
        <f t="shared" si="2"/>
        <v>80.52</v>
      </c>
      <c r="BK15" s="56">
        <f t="shared" si="0"/>
        <v>6.4831178869480142E-3</v>
      </c>
      <c r="BL15" s="125">
        <f t="shared" si="1"/>
        <v>12339.43</v>
      </c>
      <c r="BM15" s="185"/>
      <c r="BN15" s="55"/>
      <c r="BO15" s="55"/>
      <c r="BP15" s="134"/>
      <c r="BQ15" s="226"/>
      <c r="BR15" s="55"/>
      <c r="BS15" s="134"/>
      <c r="BU15" s="19"/>
      <c r="BW15" s="21"/>
      <c r="BX15" s="19"/>
    </row>
    <row r="16" spans="1:76" s="20" customFormat="1" ht="25.5">
      <c r="A16" s="161">
        <v>2</v>
      </c>
      <c r="B16" s="162" t="s">
        <v>180</v>
      </c>
      <c r="C16" s="53">
        <f>SUMIFS(C$10:C$38,$A$10:$A$38,"&lt;"&amp;$A$24,$A$10:$A$38,"&gt;"&amp;$A$16)</f>
        <v>6816349.1300000008</v>
      </c>
      <c r="D16" s="166">
        <v>0.85</v>
      </c>
      <c r="E16" s="132">
        <f>ROUND(C16/$C$9*D16,2)</f>
        <v>5592127.2199999997</v>
      </c>
      <c r="F16" s="206">
        <f>SUM(F17:F23)</f>
        <v>0</v>
      </c>
      <c r="G16" s="207">
        <f>ROUND(F16/$F$9,2)</f>
        <v>0</v>
      </c>
      <c r="H16" s="207">
        <f>G16-I16</f>
        <v>0</v>
      </c>
      <c r="I16" s="207">
        <f>ROUND(F16/F$9*$D16,2)</f>
        <v>0</v>
      </c>
      <c r="J16" s="206">
        <f>SUM(J17:J23)</f>
        <v>380998.54000000004</v>
      </c>
      <c r="K16" s="207">
        <f>ROUND(J16/J$9,2)</f>
        <v>380998.54</v>
      </c>
      <c r="L16" s="207">
        <f>K16-M16</f>
        <v>57149.77999999997</v>
      </c>
      <c r="M16" s="207">
        <f>ROUND(J16/J$9*$D16,2)</f>
        <v>323848.76</v>
      </c>
      <c r="N16" s="206">
        <f>SUMIFS(N$10:N$38,$A$10:$A$38,"&lt;"&amp;$A$24,$A$10:$A$38,"&gt;"&amp;$A$16)</f>
        <v>0</v>
      </c>
      <c r="O16" s="207">
        <f>ROUND(N16/N$9,2)</f>
        <v>0</v>
      </c>
      <c r="P16" s="207">
        <f>O16-Q16</f>
        <v>0</v>
      </c>
      <c r="Q16" s="207">
        <f>ROUND(N16/N$9*$D16,2)</f>
        <v>0</v>
      </c>
      <c r="R16" s="206">
        <f>SUMIFS(R$10:R$38,$A$10:$A$38,"&lt;"&amp;$A$24,$A$10:$A$38,"&gt;"&amp;$A$16)</f>
        <v>0</v>
      </c>
      <c r="S16" s="207">
        <f>ROUND(R16/R$9,2)</f>
        <v>0</v>
      </c>
      <c r="T16" s="207">
        <f>S16-U16</f>
        <v>0</v>
      </c>
      <c r="U16" s="207">
        <f>ROUND(R16/R$9*$D16,2)</f>
        <v>0</v>
      </c>
      <c r="V16" s="206">
        <f>SUMIFS(V$10:V$38,$A$10:$A$38,"&lt;"&amp;$A$24,$A$10:$A$38,"&gt;"&amp;$A$16)</f>
        <v>0</v>
      </c>
      <c r="W16" s="207">
        <f>ROUND(V16/V$9,2)</f>
        <v>0</v>
      </c>
      <c r="X16" s="207">
        <f>W16-Y16</f>
        <v>0</v>
      </c>
      <c r="Y16" s="207">
        <f>ROUND(V16/V$9*$D16,2)</f>
        <v>0</v>
      </c>
      <c r="Z16" s="206">
        <f>SUMIFS(Z$10:Z$38,$A$10:$A$38,"&lt;"&amp;$A$24,$A$10:$A$38,"&gt;"&amp;$A$16)</f>
        <v>0</v>
      </c>
      <c r="AA16" s="207">
        <f>ROUND(Z16/Z$9,2)</f>
        <v>0</v>
      </c>
      <c r="AB16" s="207">
        <f>AA16-AC16</f>
        <v>0</v>
      </c>
      <c r="AC16" s="207">
        <f>ROUND(Z16/Z$9*$D16,2)</f>
        <v>0</v>
      </c>
      <c r="AD16" s="206">
        <f>SUMIFS(AD$10:AD$38,$A$10:$A$38,"&lt;"&amp;$A$24,$A$10:$A$38,"&gt;"&amp;$A$16)</f>
        <v>0</v>
      </c>
      <c r="AE16" s="207">
        <f>ROUND(AD16/AD$9,2)</f>
        <v>0</v>
      </c>
      <c r="AF16" s="207">
        <f>AE16-AG16</f>
        <v>0</v>
      </c>
      <c r="AG16" s="207">
        <f>ROUND(AD16/AD$9*$D16,2)</f>
        <v>0</v>
      </c>
      <c r="AH16" s="206">
        <f>SUMIFS(AH$10:AH$38,$A$10:$A$38,"&lt;"&amp;$A$24,$A$10:$A$38,"&gt;"&amp;$A$16)</f>
        <v>0</v>
      </c>
      <c r="AI16" s="207">
        <f>ROUND(AH16/AH$9,2)</f>
        <v>0</v>
      </c>
      <c r="AJ16" s="207">
        <f>AI16-AK16</f>
        <v>0</v>
      </c>
      <c r="AK16" s="207">
        <f>ROUND(AH16/AH$9*$D16,2)</f>
        <v>0</v>
      </c>
      <c r="AL16" s="206">
        <f>SUMIFS(AL$10:AL$38,$A$10:$A$38,"&lt;"&amp;$A$24,$A$10:$A$38,"&gt;"&amp;$A$16)</f>
        <v>0</v>
      </c>
      <c r="AM16" s="207">
        <f>ROUND(AL16/AL$9,2)</f>
        <v>0</v>
      </c>
      <c r="AN16" s="207">
        <f>AM16-AO16</f>
        <v>0</v>
      </c>
      <c r="AO16" s="207">
        <f>ROUND(AL16/AL$9*$D16,2)</f>
        <v>0</v>
      </c>
      <c r="AP16" s="206">
        <f>SUMIFS(AP$10:AP$38,$A$10:$A$38,"&lt;"&amp;$A$24,$A$10:$A$38,"&gt;"&amp;$A$16)</f>
        <v>0</v>
      </c>
      <c r="AQ16" s="207">
        <f>ROUND(AP16/AP$9,2)</f>
        <v>0</v>
      </c>
      <c r="AR16" s="207">
        <f>AQ16-AS16</f>
        <v>0</v>
      </c>
      <c r="AS16" s="207">
        <f>ROUND(AP16/AP$9*$D16,2)</f>
        <v>0</v>
      </c>
      <c r="AT16" s="206">
        <f>SUMIFS(AT$10:AT$38,$A$10:$A$38,"&lt;"&amp;$A$24,$A$10:$A$38,"&gt;"&amp;$A$16)</f>
        <v>0</v>
      </c>
      <c r="AU16" s="207">
        <f>ROUND(AT16/AT$9,2)</f>
        <v>0</v>
      </c>
      <c r="AV16" s="207">
        <f>AU16-AW16</f>
        <v>0</v>
      </c>
      <c r="AW16" s="207">
        <f>ROUND(AT16/AT$9*$D16,2)</f>
        <v>0</v>
      </c>
      <c r="AX16" s="206">
        <f>SUMIFS(AX$10:AX$38,$A$10:$A$38,"&lt;"&amp;$A$24,$A$10:$A$38,"&gt;"&amp;$A$16)</f>
        <v>0</v>
      </c>
      <c r="AY16" s="207">
        <f>ROUND(AX16/AX$9,2)</f>
        <v>0</v>
      </c>
      <c r="AZ16" s="207">
        <f>AY16-BA16</f>
        <v>0</v>
      </c>
      <c r="BA16" s="207">
        <f>ROUND(AX16/AX$9*$D16,2)</f>
        <v>0</v>
      </c>
      <c r="BB16" s="206">
        <f>SUMIFS(BB$10:BB$38,$A$10:$A$38,"&lt;"&amp;$A$24,$A$10:$A$38,"&gt;"&amp;$A$16)</f>
        <v>0</v>
      </c>
      <c r="BC16" s="207">
        <f>ROUND(BB16/BB$9,2)</f>
        <v>0</v>
      </c>
      <c r="BD16" s="207">
        <f>BC16-BE16</f>
        <v>0</v>
      </c>
      <c r="BE16" s="207">
        <f>ROUND(BB16/BB$9*$D16,2)</f>
        <v>0</v>
      </c>
      <c r="BF16" s="206">
        <f>SUMIFS(BF$10:BF$38,$A$10:$A$38,"&lt;"&amp;$A$24,$A$10:$A$38,"&gt;"&amp;$A$16)</f>
        <v>0</v>
      </c>
      <c r="BG16" s="207">
        <f>ROUND(BF16/BF$9,2)</f>
        <v>0</v>
      </c>
      <c r="BH16" s="207">
        <f>BG16-BI16</f>
        <v>0</v>
      </c>
      <c r="BI16" s="207">
        <f>ROUND(BF16/BF$9*$D16,2)</f>
        <v>0</v>
      </c>
      <c r="BJ16" s="131">
        <f>SUM(BJ17:BJ23)</f>
        <v>380998.54000000004</v>
      </c>
      <c r="BK16" s="54">
        <f t="shared" si="0"/>
        <v>5.5894810071150214E-2</v>
      </c>
      <c r="BL16" s="124">
        <f t="shared" si="1"/>
        <v>6435350.5900000008</v>
      </c>
      <c r="BM16" s="184">
        <f>G16+K16+O16+S16+W16+AA16+AE16+AI16+AM16+AQ16+AU16+AY16+BC16+BG16</f>
        <v>380998.54</v>
      </c>
      <c r="BN16" s="53">
        <f>I16+M16+Q16+U16+Y16+AC16+AG16+AK16+AO16+AS16+AW16+BA16+BE16+BI16</f>
        <v>323848.76</v>
      </c>
      <c r="BO16" s="54">
        <f>BN16/E16</f>
        <v>5.7911550874910178E-2</v>
      </c>
      <c r="BP16" s="132">
        <f>E16-BN16</f>
        <v>5268278.46</v>
      </c>
      <c r="BQ16" s="231">
        <v>606018</v>
      </c>
      <c r="BR16" s="231">
        <v>2921382</v>
      </c>
      <c r="BS16" s="231">
        <v>1752156</v>
      </c>
      <c r="BU16" s="19"/>
      <c r="BW16" s="21"/>
      <c r="BX16" s="19"/>
    </row>
    <row r="17" spans="1:112" s="20" customFormat="1">
      <c r="A17" s="163">
        <v>2.1</v>
      </c>
      <c r="B17" s="164" t="s">
        <v>181</v>
      </c>
      <c r="C17" s="165">
        <v>148389.03</v>
      </c>
      <c r="D17" s="146" t="s">
        <v>182</v>
      </c>
      <c r="E17" s="134"/>
      <c r="F17" s="208">
        <v>0</v>
      </c>
      <c r="G17" s="209"/>
      <c r="H17" s="209"/>
      <c r="I17" s="209"/>
      <c r="J17" s="208">
        <v>6234.59</v>
      </c>
      <c r="K17" s="210"/>
      <c r="L17" s="210"/>
      <c r="M17" s="210"/>
      <c r="N17" s="208"/>
      <c r="O17" s="210"/>
      <c r="P17" s="210"/>
      <c r="Q17" s="210"/>
      <c r="R17" s="208"/>
      <c r="S17" s="210"/>
      <c r="T17" s="210"/>
      <c r="U17" s="210"/>
      <c r="V17" s="208"/>
      <c r="W17" s="210"/>
      <c r="X17" s="210"/>
      <c r="Y17" s="210"/>
      <c r="Z17" s="208"/>
      <c r="AA17" s="210"/>
      <c r="AB17" s="210"/>
      <c r="AC17" s="210"/>
      <c r="AD17" s="208"/>
      <c r="AE17" s="210"/>
      <c r="AF17" s="210"/>
      <c r="AG17" s="210"/>
      <c r="AH17" s="208"/>
      <c r="AI17" s="210"/>
      <c r="AJ17" s="210"/>
      <c r="AK17" s="210"/>
      <c r="AL17" s="208"/>
      <c r="AM17" s="210"/>
      <c r="AN17" s="210"/>
      <c r="AO17" s="210"/>
      <c r="AP17" s="208"/>
      <c r="AQ17" s="210"/>
      <c r="AR17" s="210"/>
      <c r="AS17" s="210"/>
      <c r="AT17" s="208"/>
      <c r="AU17" s="210"/>
      <c r="AV17" s="210"/>
      <c r="AW17" s="210"/>
      <c r="AX17" s="208"/>
      <c r="AY17" s="210"/>
      <c r="AZ17" s="210"/>
      <c r="BA17" s="210"/>
      <c r="BB17" s="208"/>
      <c r="BC17" s="210"/>
      <c r="BD17" s="210"/>
      <c r="BE17" s="210"/>
      <c r="BF17" s="208"/>
      <c r="BG17" s="210"/>
      <c r="BH17" s="210"/>
      <c r="BI17" s="210"/>
      <c r="BJ17" s="133">
        <f t="shared" si="2"/>
        <v>6234.59</v>
      </c>
      <c r="BK17" s="56">
        <f t="shared" si="0"/>
        <v>4.2015167832824302E-2</v>
      </c>
      <c r="BL17" s="125">
        <f t="shared" si="1"/>
        <v>142154.44</v>
      </c>
      <c r="BM17" s="185"/>
      <c r="BN17" s="55"/>
      <c r="BO17" s="55"/>
      <c r="BP17" s="134"/>
      <c r="BQ17" s="226"/>
      <c r="BR17" s="226"/>
      <c r="BS17" s="226"/>
      <c r="BU17" s="19"/>
      <c r="BW17" s="21"/>
      <c r="BX17" s="19"/>
    </row>
    <row r="18" spans="1:112" s="20" customFormat="1">
      <c r="A18" s="163">
        <v>2.2000000000000002</v>
      </c>
      <c r="B18" s="164" t="s">
        <v>183</v>
      </c>
      <c r="C18" s="165">
        <v>445929.38</v>
      </c>
      <c r="D18" s="146"/>
      <c r="E18" s="134"/>
      <c r="F18" s="208">
        <v>0</v>
      </c>
      <c r="G18" s="209"/>
      <c r="H18" s="209"/>
      <c r="I18" s="209"/>
      <c r="J18" s="208">
        <f>436.52+2675.51+3035.84+6153.23+2934.41+9689.76</f>
        <v>24925.27</v>
      </c>
      <c r="K18" s="210"/>
      <c r="L18" s="210"/>
      <c r="M18" s="210"/>
      <c r="N18" s="208"/>
      <c r="O18" s="210"/>
      <c r="P18" s="210"/>
      <c r="Q18" s="210"/>
      <c r="R18" s="208"/>
      <c r="S18" s="210"/>
      <c r="T18" s="210"/>
      <c r="U18" s="210"/>
      <c r="V18" s="208"/>
      <c r="W18" s="210"/>
      <c r="X18" s="210"/>
      <c r="Y18" s="210"/>
      <c r="Z18" s="208"/>
      <c r="AA18" s="210"/>
      <c r="AB18" s="210"/>
      <c r="AC18" s="210"/>
      <c r="AD18" s="208"/>
      <c r="AE18" s="210"/>
      <c r="AF18" s="210"/>
      <c r="AG18" s="210"/>
      <c r="AH18" s="208"/>
      <c r="AI18" s="210"/>
      <c r="AJ18" s="210"/>
      <c r="AK18" s="210"/>
      <c r="AL18" s="208"/>
      <c r="AM18" s="210"/>
      <c r="AN18" s="210"/>
      <c r="AO18" s="210"/>
      <c r="AP18" s="208"/>
      <c r="AQ18" s="210"/>
      <c r="AR18" s="210"/>
      <c r="AS18" s="210"/>
      <c r="AT18" s="208"/>
      <c r="AU18" s="210"/>
      <c r="AV18" s="210"/>
      <c r="AW18" s="210"/>
      <c r="AX18" s="208"/>
      <c r="AY18" s="210"/>
      <c r="AZ18" s="210"/>
      <c r="BA18" s="210"/>
      <c r="BB18" s="208"/>
      <c r="BC18" s="210"/>
      <c r="BD18" s="210"/>
      <c r="BE18" s="210"/>
      <c r="BF18" s="208"/>
      <c r="BG18" s="210"/>
      <c r="BH18" s="210"/>
      <c r="BI18" s="210"/>
      <c r="BJ18" s="133">
        <f t="shared" si="2"/>
        <v>24925.27</v>
      </c>
      <c r="BK18" s="56">
        <f t="shared" si="0"/>
        <v>5.5895106081595251E-2</v>
      </c>
      <c r="BL18" s="125">
        <f t="shared" si="1"/>
        <v>421004.11</v>
      </c>
      <c r="BM18" s="185"/>
      <c r="BN18" s="55"/>
      <c r="BO18" s="55"/>
      <c r="BP18" s="134"/>
      <c r="BQ18" s="226"/>
      <c r="BR18" s="226"/>
      <c r="BS18" s="226"/>
      <c r="BU18" s="19"/>
      <c r="BW18" s="21"/>
      <c r="BX18" s="19"/>
    </row>
    <row r="19" spans="1:112" s="235" customFormat="1" ht="25.5">
      <c r="A19" s="163">
        <v>2.2999999999999998</v>
      </c>
      <c r="B19" s="164" t="s">
        <v>184</v>
      </c>
      <c r="C19" s="165">
        <v>1446121.03</v>
      </c>
      <c r="D19" s="146"/>
      <c r="E19" s="146"/>
      <c r="F19" s="208">
        <v>0</v>
      </c>
      <c r="G19" s="209"/>
      <c r="H19" s="209"/>
      <c r="I19" s="209"/>
      <c r="J19" s="208">
        <v>38221.51</v>
      </c>
      <c r="K19" s="210"/>
      <c r="L19" s="210"/>
      <c r="M19" s="210"/>
      <c r="N19" s="215"/>
      <c r="O19" s="234"/>
      <c r="P19" s="234"/>
      <c r="Q19" s="234"/>
      <c r="R19" s="215"/>
      <c r="S19" s="234"/>
      <c r="T19" s="234"/>
      <c r="U19" s="234"/>
      <c r="V19" s="215"/>
      <c r="W19" s="234"/>
      <c r="X19" s="234"/>
      <c r="Y19" s="234"/>
      <c r="Z19" s="215"/>
      <c r="AA19" s="234"/>
      <c r="AB19" s="234"/>
      <c r="AC19" s="234"/>
      <c r="AD19" s="215"/>
      <c r="AE19" s="234"/>
      <c r="AF19" s="234"/>
      <c r="AG19" s="234"/>
      <c r="AH19" s="215"/>
      <c r="AI19" s="234"/>
      <c r="AJ19" s="234"/>
      <c r="AK19" s="234"/>
      <c r="AL19" s="215"/>
      <c r="AM19" s="234"/>
      <c r="AN19" s="234"/>
      <c r="AO19" s="234"/>
      <c r="AP19" s="215"/>
      <c r="AQ19" s="234"/>
      <c r="AR19" s="234"/>
      <c r="AS19" s="234"/>
      <c r="AT19" s="215"/>
      <c r="AU19" s="234"/>
      <c r="AV19" s="234"/>
      <c r="AW19" s="234"/>
      <c r="AX19" s="215"/>
      <c r="AY19" s="234"/>
      <c r="AZ19" s="234"/>
      <c r="BA19" s="234"/>
      <c r="BB19" s="215"/>
      <c r="BC19" s="234"/>
      <c r="BD19" s="234"/>
      <c r="BE19" s="234"/>
      <c r="BF19" s="215"/>
      <c r="BG19" s="234"/>
      <c r="BH19" s="234"/>
      <c r="BI19" s="234"/>
      <c r="BJ19" s="133">
        <f>SUM(F19:BI19)</f>
        <v>38221.51</v>
      </c>
      <c r="BK19" s="56">
        <f t="shared" si="0"/>
        <v>2.6430367311648873E-2</v>
      </c>
      <c r="BL19" s="125">
        <f t="shared" si="1"/>
        <v>1407899.52</v>
      </c>
      <c r="BM19" s="185"/>
      <c r="BN19" s="55"/>
      <c r="BO19" s="55"/>
      <c r="BP19" s="134"/>
      <c r="BQ19" s="226"/>
      <c r="BR19" s="226"/>
      <c r="BS19" s="226"/>
      <c r="BT19" s="20"/>
      <c r="BU19" s="19"/>
      <c r="BV19" s="20"/>
      <c r="BW19" s="21"/>
      <c r="BX19" s="19"/>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row>
    <row r="20" spans="1:112" s="235" customFormat="1" ht="25.5">
      <c r="A20" s="163">
        <v>2.4</v>
      </c>
      <c r="B20" s="164" t="s">
        <v>185</v>
      </c>
      <c r="C20" s="165">
        <v>910648.12</v>
      </c>
      <c r="D20" s="146"/>
      <c r="E20" s="146"/>
      <c r="F20" s="208">
        <v>0</v>
      </c>
      <c r="G20" s="209"/>
      <c r="H20" s="209"/>
      <c r="I20" s="209"/>
      <c r="J20" s="208">
        <v>43369.04</v>
      </c>
      <c r="K20" s="210"/>
      <c r="L20" s="210"/>
      <c r="M20" s="210"/>
      <c r="N20" s="215"/>
      <c r="O20" s="234"/>
      <c r="P20" s="234"/>
      <c r="Q20" s="234"/>
      <c r="R20" s="215"/>
      <c r="S20" s="234"/>
      <c r="T20" s="234"/>
      <c r="U20" s="234"/>
      <c r="V20" s="215"/>
      <c r="W20" s="234"/>
      <c r="X20" s="234"/>
      <c r="Y20" s="234"/>
      <c r="Z20" s="215"/>
      <c r="AA20" s="234"/>
      <c r="AB20" s="234"/>
      <c r="AC20" s="234"/>
      <c r="AD20" s="215"/>
      <c r="AE20" s="234"/>
      <c r="AF20" s="234"/>
      <c r="AG20" s="234"/>
      <c r="AH20" s="215"/>
      <c r="AI20" s="234"/>
      <c r="AJ20" s="234"/>
      <c r="AK20" s="234"/>
      <c r="AL20" s="215"/>
      <c r="AM20" s="234"/>
      <c r="AN20" s="234"/>
      <c r="AO20" s="234"/>
      <c r="AP20" s="215"/>
      <c r="AQ20" s="234"/>
      <c r="AR20" s="234"/>
      <c r="AS20" s="234"/>
      <c r="AT20" s="215"/>
      <c r="AU20" s="234"/>
      <c r="AV20" s="234"/>
      <c r="AW20" s="234"/>
      <c r="AX20" s="215"/>
      <c r="AY20" s="234"/>
      <c r="AZ20" s="234"/>
      <c r="BA20" s="234"/>
      <c r="BB20" s="215"/>
      <c r="BC20" s="234"/>
      <c r="BD20" s="234"/>
      <c r="BE20" s="234"/>
      <c r="BF20" s="215"/>
      <c r="BG20" s="234"/>
      <c r="BH20" s="234"/>
      <c r="BI20" s="234"/>
      <c r="BJ20" s="133">
        <f>SUM(F20:BI20)</f>
        <v>43369.04</v>
      </c>
      <c r="BK20" s="56">
        <f>BJ20/C20</f>
        <v>4.7624366698302743E-2</v>
      </c>
      <c r="BL20" s="125">
        <f>C20-BJ20</f>
        <v>867279.08</v>
      </c>
      <c r="BM20" s="185"/>
      <c r="BN20" s="55"/>
      <c r="BO20" s="55"/>
      <c r="BP20" s="134"/>
      <c r="BQ20" s="226"/>
      <c r="BR20" s="226"/>
      <c r="BS20" s="226"/>
      <c r="BT20" s="20"/>
      <c r="BU20" s="19"/>
      <c r="BV20" s="20"/>
      <c r="BW20" s="21"/>
      <c r="BX20" s="19"/>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row>
    <row r="21" spans="1:112" s="235" customFormat="1" ht="25.5">
      <c r="A21" s="163">
        <v>2.5</v>
      </c>
      <c r="B21" s="164" t="s">
        <v>186</v>
      </c>
      <c r="C21" s="165">
        <v>870453.1</v>
      </c>
      <c r="D21" s="146"/>
      <c r="E21" s="146"/>
      <c r="F21" s="208">
        <v>0</v>
      </c>
      <c r="G21" s="209"/>
      <c r="H21" s="209"/>
      <c r="I21" s="209"/>
      <c r="J21" s="208">
        <v>87903.15</v>
      </c>
      <c r="K21" s="210"/>
      <c r="L21" s="210"/>
      <c r="M21" s="210"/>
      <c r="N21" s="215"/>
      <c r="O21" s="234"/>
      <c r="P21" s="234"/>
      <c r="Q21" s="234"/>
      <c r="R21" s="215"/>
      <c r="S21" s="234"/>
      <c r="T21" s="234"/>
      <c r="U21" s="234"/>
      <c r="V21" s="215"/>
      <c r="W21" s="234"/>
      <c r="X21" s="234"/>
      <c r="Y21" s="234"/>
      <c r="Z21" s="215"/>
      <c r="AA21" s="234"/>
      <c r="AB21" s="234"/>
      <c r="AC21" s="234"/>
      <c r="AD21" s="215"/>
      <c r="AE21" s="234"/>
      <c r="AF21" s="234"/>
      <c r="AG21" s="234"/>
      <c r="AH21" s="215"/>
      <c r="AI21" s="234"/>
      <c r="AJ21" s="234"/>
      <c r="AK21" s="234"/>
      <c r="AL21" s="215"/>
      <c r="AM21" s="234"/>
      <c r="AN21" s="234"/>
      <c r="AO21" s="234"/>
      <c r="AP21" s="215"/>
      <c r="AQ21" s="234"/>
      <c r="AR21" s="234"/>
      <c r="AS21" s="234"/>
      <c r="AT21" s="215"/>
      <c r="AU21" s="234"/>
      <c r="AV21" s="234"/>
      <c r="AW21" s="234"/>
      <c r="AX21" s="215"/>
      <c r="AY21" s="234"/>
      <c r="AZ21" s="234"/>
      <c r="BA21" s="234"/>
      <c r="BB21" s="215"/>
      <c r="BC21" s="234"/>
      <c r="BD21" s="234"/>
      <c r="BE21" s="234"/>
      <c r="BF21" s="215"/>
      <c r="BG21" s="234"/>
      <c r="BH21" s="234"/>
      <c r="BI21" s="234"/>
      <c r="BJ21" s="133">
        <f t="shared" ref="BJ21:BJ22" si="3">SUM(F21:BI21)</f>
        <v>87903.15</v>
      </c>
      <c r="BK21" s="56">
        <f t="shared" ref="BK21:BK22" si="4">BJ21/C21</f>
        <v>0.10098550973050702</v>
      </c>
      <c r="BL21" s="125">
        <f t="shared" ref="BL21:BL22" si="5">C21-BJ21</f>
        <v>782549.95</v>
      </c>
      <c r="BM21" s="185"/>
      <c r="BN21" s="55"/>
      <c r="BO21" s="55"/>
      <c r="BP21" s="134"/>
      <c r="BQ21" s="226"/>
      <c r="BR21" s="226"/>
      <c r="BS21" s="226"/>
      <c r="BT21" s="20"/>
      <c r="BU21" s="19"/>
      <c r="BV21" s="20"/>
      <c r="BW21" s="21"/>
      <c r="BX21" s="19"/>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row>
    <row r="22" spans="1:112" s="235" customFormat="1" ht="25.5">
      <c r="A22" s="163">
        <v>2.6</v>
      </c>
      <c r="B22" s="164" t="s">
        <v>187</v>
      </c>
      <c r="C22" s="165">
        <v>2023214.4</v>
      </c>
      <c r="D22" s="146"/>
      <c r="E22" s="146"/>
      <c r="F22" s="208">
        <v>0</v>
      </c>
      <c r="G22" s="209"/>
      <c r="H22" s="209"/>
      <c r="I22" s="209"/>
      <c r="J22" s="208">
        <v>41920.04</v>
      </c>
      <c r="K22" s="210"/>
      <c r="L22" s="210"/>
      <c r="M22" s="210"/>
      <c r="N22" s="215"/>
      <c r="O22" s="234"/>
      <c r="P22" s="234"/>
      <c r="Q22" s="234"/>
      <c r="R22" s="215"/>
      <c r="S22" s="234"/>
      <c r="T22" s="234"/>
      <c r="U22" s="234"/>
      <c r="V22" s="215"/>
      <c r="W22" s="234"/>
      <c r="X22" s="234"/>
      <c r="Y22" s="234"/>
      <c r="Z22" s="215"/>
      <c r="AA22" s="234"/>
      <c r="AB22" s="234"/>
      <c r="AC22" s="234"/>
      <c r="AD22" s="215"/>
      <c r="AE22" s="234"/>
      <c r="AF22" s="234"/>
      <c r="AG22" s="234"/>
      <c r="AH22" s="215"/>
      <c r="AI22" s="234"/>
      <c r="AJ22" s="234"/>
      <c r="AK22" s="234"/>
      <c r="AL22" s="215"/>
      <c r="AM22" s="234"/>
      <c r="AN22" s="234"/>
      <c r="AO22" s="234"/>
      <c r="AP22" s="215"/>
      <c r="AQ22" s="234"/>
      <c r="AR22" s="234"/>
      <c r="AS22" s="234"/>
      <c r="AT22" s="215"/>
      <c r="AU22" s="234"/>
      <c r="AV22" s="234"/>
      <c r="AW22" s="234"/>
      <c r="AX22" s="215"/>
      <c r="AY22" s="234"/>
      <c r="AZ22" s="234"/>
      <c r="BA22" s="234"/>
      <c r="BB22" s="215"/>
      <c r="BC22" s="234"/>
      <c r="BD22" s="234"/>
      <c r="BE22" s="234"/>
      <c r="BF22" s="215"/>
      <c r="BG22" s="234"/>
      <c r="BH22" s="234"/>
      <c r="BI22" s="234"/>
      <c r="BJ22" s="133">
        <f t="shared" si="3"/>
        <v>41920.04</v>
      </c>
      <c r="BK22" s="56">
        <f t="shared" si="4"/>
        <v>2.0719524337114249E-2</v>
      </c>
      <c r="BL22" s="125">
        <f t="shared" si="5"/>
        <v>1981294.3599999999</v>
      </c>
      <c r="BM22" s="185"/>
      <c r="BN22" s="55"/>
      <c r="BO22" s="55"/>
      <c r="BP22" s="134"/>
      <c r="BQ22" s="226"/>
      <c r="BR22" s="226"/>
      <c r="BS22" s="226"/>
      <c r="BT22" s="20"/>
      <c r="BU22" s="19"/>
      <c r="BV22" s="20"/>
      <c r="BW22" s="21"/>
      <c r="BX22" s="19"/>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row>
    <row r="23" spans="1:112" s="20" customFormat="1" ht="25.5">
      <c r="A23" s="163">
        <v>2.7</v>
      </c>
      <c r="B23" s="164" t="s">
        <v>188</v>
      </c>
      <c r="C23" s="165">
        <v>971594.07</v>
      </c>
      <c r="D23" s="146"/>
      <c r="E23" s="134"/>
      <c r="F23" s="208">
        <v>0</v>
      </c>
      <c r="G23" s="209"/>
      <c r="H23" s="209"/>
      <c r="I23" s="209"/>
      <c r="J23" s="208">
        <v>138424.94</v>
      </c>
      <c r="K23" s="210"/>
      <c r="L23" s="210"/>
      <c r="M23" s="210"/>
      <c r="N23" s="208"/>
      <c r="O23" s="210"/>
      <c r="P23" s="210"/>
      <c r="Q23" s="210"/>
      <c r="R23" s="208"/>
      <c r="S23" s="210"/>
      <c r="T23" s="210"/>
      <c r="U23" s="210"/>
      <c r="V23" s="208"/>
      <c r="W23" s="210"/>
      <c r="X23" s="210"/>
      <c r="Y23" s="210"/>
      <c r="Z23" s="208"/>
      <c r="AA23" s="210"/>
      <c r="AB23" s="210"/>
      <c r="AC23" s="210"/>
      <c r="AD23" s="208"/>
      <c r="AE23" s="210"/>
      <c r="AF23" s="210"/>
      <c r="AG23" s="210"/>
      <c r="AH23" s="208"/>
      <c r="AI23" s="210"/>
      <c r="AJ23" s="210"/>
      <c r="AK23" s="210"/>
      <c r="AL23" s="208"/>
      <c r="AM23" s="210"/>
      <c r="AN23" s="210"/>
      <c r="AO23" s="210"/>
      <c r="AP23" s="208"/>
      <c r="AQ23" s="210"/>
      <c r="AR23" s="210"/>
      <c r="AS23" s="210"/>
      <c r="AT23" s="208"/>
      <c r="AU23" s="210"/>
      <c r="AV23" s="210"/>
      <c r="AW23" s="210"/>
      <c r="AX23" s="208"/>
      <c r="AY23" s="210"/>
      <c r="AZ23" s="210"/>
      <c r="BA23" s="210"/>
      <c r="BB23" s="208"/>
      <c r="BC23" s="210"/>
      <c r="BD23" s="210"/>
      <c r="BE23" s="210"/>
      <c r="BF23" s="208"/>
      <c r="BG23" s="210"/>
      <c r="BH23" s="210"/>
      <c r="BI23" s="210"/>
      <c r="BJ23" s="133">
        <f t="shared" si="2"/>
        <v>138424.94</v>
      </c>
      <c r="BK23" s="56">
        <f t="shared" si="0"/>
        <v>0.14247198935662506</v>
      </c>
      <c r="BL23" s="125">
        <f t="shared" si="1"/>
        <v>833169.12999999989</v>
      </c>
      <c r="BM23" s="185"/>
      <c r="BN23" s="55"/>
      <c r="BO23" s="55"/>
      <c r="BP23" s="134"/>
      <c r="BQ23" s="226"/>
      <c r="BR23" s="226"/>
      <c r="BS23" s="226"/>
      <c r="BU23" s="19"/>
      <c r="BW23" s="21"/>
      <c r="BX23" s="19"/>
    </row>
    <row r="24" spans="1:112" s="20" customFormat="1" ht="25.5">
      <c r="A24" s="161">
        <v>3</v>
      </c>
      <c r="B24" s="162" t="s">
        <v>189</v>
      </c>
      <c r="C24" s="53">
        <f>SUMIFS(C$10:C$38,$A$10:$A$38,"&lt;"&amp;$A$29,$A$10:$A$38,"&gt;"&amp;$A$24)</f>
        <v>6564705.0024000006</v>
      </c>
      <c r="D24" s="166">
        <v>0.85</v>
      </c>
      <c r="E24" s="132">
        <f>ROUND(C24/$C$9*D24,2)</f>
        <v>5385678.5800000001</v>
      </c>
      <c r="F24" s="206">
        <f>SUM(F25:F28)</f>
        <v>22798.42</v>
      </c>
      <c r="G24" s="207">
        <f>ROUND(F24/$F$9,2)</f>
        <v>21302.84</v>
      </c>
      <c r="H24" s="207">
        <f>G24-I24</f>
        <v>3195.4200000000019</v>
      </c>
      <c r="I24" s="207">
        <f>ROUND(F24/F$9*$D24,2)</f>
        <v>18107.419999999998</v>
      </c>
      <c r="J24" s="206">
        <f>SUM(J25:J28)</f>
        <v>265650.57</v>
      </c>
      <c r="K24" s="207">
        <f>ROUND(J24/J$9,2)</f>
        <v>265650.57</v>
      </c>
      <c r="L24" s="207">
        <f>K24-M24</f>
        <v>39847.589999999997</v>
      </c>
      <c r="M24" s="207">
        <f>ROUND(J24/J$9*$D24,2)</f>
        <v>225802.98</v>
      </c>
      <c r="N24" s="206">
        <f>SUMIFS(N$10:N$38,$A$10:$A$38,"&lt;"&amp;$A$29,$A$10:$A$38,"&gt;"&amp;$A$24)</f>
        <v>0</v>
      </c>
      <c r="O24" s="207">
        <f>ROUND(N24/N$9,2)</f>
        <v>0</v>
      </c>
      <c r="P24" s="207">
        <f>O24-Q24</f>
        <v>0</v>
      </c>
      <c r="Q24" s="207">
        <f>ROUND(N24/N$9*$D24,2)</f>
        <v>0</v>
      </c>
      <c r="R24" s="206">
        <f>SUMIFS(R$10:R$38,$A$10:$A$38,"&lt;"&amp;$A$29,$A$10:$A$38,"&gt;"&amp;$A$24)</f>
        <v>0</v>
      </c>
      <c r="S24" s="207">
        <f>ROUND(R24/R$9,2)</f>
        <v>0</v>
      </c>
      <c r="T24" s="207">
        <f>S24-U24</f>
        <v>0</v>
      </c>
      <c r="U24" s="207">
        <f>ROUND(R24/R$9*$D24,2)</f>
        <v>0</v>
      </c>
      <c r="V24" s="206">
        <f>SUMIFS(V$10:V$38,$A$10:$A$38,"&lt;"&amp;$A$29,$A$10:$A$38,"&gt;"&amp;$A$24)</f>
        <v>0</v>
      </c>
      <c r="W24" s="207">
        <f>ROUND(V24/V$9,2)</f>
        <v>0</v>
      </c>
      <c r="X24" s="207">
        <f>W24-Y24</f>
        <v>0</v>
      </c>
      <c r="Y24" s="207">
        <f>ROUND(V24/V$9*$D24,2)</f>
        <v>0</v>
      </c>
      <c r="Z24" s="206">
        <f>SUMIFS(Z$10:Z$38,$A$10:$A$38,"&lt;"&amp;$A$29,$A$10:$A$38,"&gt;"&amp;$A$24)</f>
        <v>0</v>
      </c>
      <c r="AA24" s="207">
        <f>ROUND(Z24/Z$9,2)</f>
        <v>0</v>
      </c>
      <c r="AB24" s="207">
        <f>AA24-AC24</f>
        <v>0</v>
      </c>
      <c r="AC24" s="207">
        <f>ROUND(Z24/Z$9*$D24,2)</f>
        <v>0</v>
      </c>
      <c r="AD24" s="206">
        <f>SUMIFS(AD$10:AD$38,$A$10:$A$38,"&lt;"&amp;$A$29,$A$10:$A$38,"&gt;"&amp;$A$24)</f>
        <v>0</v>
      </c>
      <c r="AE24" s="207">
        <f>ROUND(AD24/AD$9,2)</f>
        <v>0</v>
      </c>
      <c r="AF24" s="207">
        <f>AE24-AG24</f>
        <v>0</v>
      </c>
      <c r="AG24" s="207">
        <f>ROUND(AD24/AD$9*$D24,2)</f>
        <v>0</v>
      </c>
      <c r="AH24" s="206">
        <f>SUMIFS(AH$10:AH$38,$A$10:$A$38,"&lt;"&amp;$A$29,$A$10:$A$38,"&gt;"&amp;$A$24)</f>
        <v>0</v>
      </c>
      <c r="AI24" s="207">
        <f>ROUND(AH24/AH$9,2)</f>
        <v>0</v>
      </c>
      <c r="AJ24" s="207">
        <f>AI24-AK24</f>
        <v>0</v>
      </c>
      <c r="AK24" s="207">
        <f>ROUND(AH24/AH$9*$D24,2)</f>
        <v>0</v>
      </c>
      <c r="AL24" s="206">
        <f>SUMIFS(AL$10:AL$38,$A$10:$A$38,"&lt;"&amp;$A$29,$A$10:$A$38,"&gt;"&amp;$A$24)</f>
        <v>0</v>
      </c>
      <c r="AM24" s="207">
        <f>ROUND(AL24/AL$9,2)</f>
        <v>0</v>
      </c>
      <c r="AN24" s="207">
        <f>AM24-AO24</f>
        <v>0</v>
      </c>
      <c r="AO24" s="207">
        <f>ROUND(AL24/AL$9*$D24,2)</f>
        <v>0</v>
      </c>
      <c r="AP24" s="206">
        <f>SUMIFS(AP$10:AP$38,$A$10:$A$38,"&lt;"&amp;$A$29,$A$10:$A$38,"&gt;"&amp;$A$24)</f>
        <v>0</v>
      </c>
      <c r="AQ24" s="207">
        <f>ROUND(AP24/AP$9,2)</f>
        <v>0</v>
      </c>
      <c r="AR24" s="207">
        <f>AQ24-AS24</f>
        <v>0</v>
      </c>
      <c r="AS24" s="207">
        <f>ROUND(AP24/AP$9*$D24,2)</f>
        <v>0</v>
      </c>
      <c r="AT24" s="206">
        <f>SUMIFS(AT$10:AT$38,$A$10:$A$38,"&lt;"&amp;$A$29,$A$10:$A$38,"&gt;"&amp;$A$24)</f>
        <v>0</v>
      </c>
      <c r="AU24" s="207">
        <f>ROUND(AT24/AT$9,2)</f>
        <v>0</v>
      </c>
      <c r="AV24" s="207">
        <f>AU24-AW24</f>
        <v>0</v>
      </c>
      <c r="AW24" s="207">
        <f>ROUND(AT24/AT$9*$D24,2)</f>
        <v>0</v>
      </c>
      <c r="AX24" s="206">
        <f>SUMIFS(AX$10:AX$38,$A$10:$A$38,"&lt;"&amp;$A$29,$A$10:$A$38,"&gt;"&amp;$A$24)</f>
        <v>0</v>
      </c>
      <c r="AY24" s="207">
        <f>ROUND(AX24/AX$9,2)</f>
        <v>0</v>
      </c>
      <c r="AZ24" s="207">
        <f>AY24-BA24</f>
        <v>0</v>
      </c>
      <c r="BA24" s="207">
        <f>ROUND(AX24/AX$9*$D24,2)</f>
        <v>0</v>
      </c>
      <c r="BB24" s="206">
        <f>SUMIFS(BB$10:BB$38,$A$10:$A$38,"&lt;"&amp;$A$29,$A$10:$A$38,"&gt;"&amp;$A$24)</f>
        <v>0</v>
      </c>
      <c r="BC24" s="207">
        <f>ROUND(BB24/BB$9,2)</f>
        <v>0</v>
      </c>
      <c r="BD24" s="207">
        <f>BC24-BE24</f>
        <v>0</v>
      </c>
      <c r="BE24" s="207">
        <f>ROUND(BB24/BB$9*$D24,2)</f>
        <v>0</v>
      </c>
      <c r="BF24" s="206">
        <f>SUMIFS(BF$10:BF$38,$A$10:$A$38,"&lt;"&amp;$A$29,$A$10:$A$38,"&gt;"&amp;$A$24)</f>
        <v>0</v>
      </c>
      <c r="BG24" s="207">
        <f>ROUND(BF24/BF$9,2)</f>
        <v>0</v>
      </c>
      <c r="BH24" s="207">
        <f>BG24-BI24</f>
        <v>0</v>
      </c>
      <c r="BI24" s="207">
        <f>ROUND(BF24/BF$9*$D24,2)</f>
        <v>0</v>
      </c>
      <c r="BJ24" s="131">
        <f>SUM(BJ25:BJ28)</f>
        <v>288448.99</v>
      </c>
      <c r="BK24" s="54">
        <f t="shared" si="0"/>
        <v>4.3939368165750857E-2</v>
      </c>
      <c r="BL24" s="124">
        <f t="shared" si="1"/>
        <v>6276256.0124000004</v>
      </c>
      <c r="BM24" s="184">
        <f>G24+K24+O24+S24+W24+AA24+AE24+AI24+AM24+AQ24+AU24+AY24+BC24+BG24</f>
        <v>286953.41000000003</v>
      </c>
      <c r="BN24" s="53">
        <f>I24+M24+Q24+U24+Y24+AC24+AG24+AK24+AO24+AS24+AW24+BA24+BE24+BI24</f>
        <v>243910.40000000002</v>
      </c>
      <c r="BO24" s="54">
        <f>BN24/E24</f>
        <v>4.5288703433913433E-2</v>
      </c>
      <c r="BP24" s="132">
        <f>E24-BN24</f>
        <v>5141768.18</v>
      </c>
      <c r="BQ24" s="231">
        <v>398871</v>
      </c>
      <c r="BR24" s="231">
        <v>2714388</v>
      </c>
      <c r="BS24" s="231">
        <v>2035775</v>
      </c>
      <c r="BU24" s="19"/>
      <c r="BW24" s="21"/>
      <c r="BX24" s="19"/>
    </row>
    <row r="25" spans="1:112" s="20" customFormat="1">
      <c r="A25" s="163">
        <v>3.1</v>
      </c>
      <c r="B25" s="164" t="s">
        <v>190</v>
      </c>
      <c r="C25" s="165">
        <v>109012.5</v>
      </c>
      <c r="D25" s="146"/>
      <c r="E25" s="134"/>
      <c r="F25" s="208">
        <v>21306.94</v>
      </c>
      <c r="G25" s="209"/>
      <c r="H25" s="209"/>
      <c r="I25" s="209"/>
      <c r="J25" s="208">
        <v>12042.01</v>
      </c>
      <c r="K25" s="210"/>
      <c r="L25" s="210"/>
      <c r="M25" s="210"/>
      <c r="N25" s="208"/>
      <c r="O25" s="210"/>
      <c r="P25" s="210"/>
      <c r="Q25" s="210"/>
      <c r="R25" s="208"/>
      <c r="S25" s="210"/>
      <c r="T25" s="210"/>
      <c r="U25" s="210"/>
      <c r="V25" s="208"/>
      <c r="W25" s="210"/>
      <c r="X25" s="210"/>
      <c r="Y25" s="210"/>
      <c r="Z25" s="208"/>
      <c r="AA25" s="210"/>
      <c r="AB25" s="210"/>
      <c r="AC25" s="210"/>
      <c r="AD25" s="208"/>
      <c r="AE25" s="210"/>
      <c r="AF25" s="210"/>
      <c r="AG25" s="210"/>
      <c r="AH25" s="208"/>
      <c r="AI25" s="210"/>
      <c r="AJ25" s="210"/>
      <c r="AK25" s="210"/>
      <c r="AL25" s="208"/>
      <c r="AM25" s="210"/>
      <c r="AN25" s="210"/>
      <c r="AO25" s="210"/>
      <c r="AP25" s="208"/>
      <c r="AQ25" s="210"/>
      <c r="AR25" s="210"/>
      <c r="AS25" s="210"/>
      <c r="AT25" s="208"/>
      <c r="AU25" s="210"/>
      <c r="AV25" s="210"/>
      <c r="AW25" s="210"/>
      <c r="AX25" s="208"/>
      <c r="AY25" s="210"/>
      <c r="AZ25" s="210"/>
      <c r="BA25" s="210"/>
      <c r="BB25" s="208"/>
      <c r="BC25" s="210"/>
      <c r="BD25" s="210"/>
      <c r="BE25" s="210"/>
      <c r="BF25" s="208"/>
      <c r="BG25" s="210"/>
      <c r="BH25" s="210"/>
      <c r="BI25" s="210"/>
      <c r="BJ25" s="133">
        <f>SUM(F25:BI25)</f>
        <v>33348.949999999997</v>
      </c>
      <c r="BK25" s="56">
        <f t="shared" si="0"/>
        <v>0.30591858731796812</v>
      </c>
      <c r="BL25" s="125">
        <f t="shared" si="1"/>
        <v>75663.55</v>
      </c>
      <c r="BM25" s="185"/>
      <c r="BN25" s="55"/>
      <c r="BO25" s="55"/>
      <c r="BP25" s="134"/>
      <c r="BQ25" s="226"/>
      <c r="BR25" s="226"/>
      <c r="BS25" s="226"/>
      <c r="BU25" s="19"/>
      <c r="BW25" s="21"/>
      <c r="BX25" s="19"/>
    </row>
    <row r="26" spans="1:112" s="20" customFormat="1" ht="25.5">
      <c r="A26" s="163">
        <v>3.2</v>
      </c>
      <c r="B26" s="164" t="s">
        <v>191</v>
      </c>
      <c r="C26" s="165">
        <v>2622140.19</v>
      </c>
      <c r="D26" s="146"/>
      <c r="E26" s="134"/>
      <c r="F26" s="208">
        <v>0</v>
      </c>
      <c r="G26" s="209"/>
      <c r="H26" s="209"/>
      <c r="I26" s="209"/>
      <c r="J26" s="208">
        <v>71020.009999999995</v>
      </c>
      <c r="K26" s="210"/>
      <c r="L26" s="210"/>
      <c r="M26" s="210"/>
      <c r="N26" s="208"/>
      <c r="O26" s="210"/>
      <c r="P26" s="210"/>
      <c r="Q26" s="210"/>
      <c r="R26" s="208"/>
      <c r="S26" s="210"/>
      <c r="T26" s="210"/>
      <c r="U26" s="210"/>
      <c r="V26" s="208"/>
      <c r="W26" s="210"/>
      <c r="X26" s="210"/>
      <c r="Y26" s="210"/>
      <c r="Z26" s="208"/>
      <c r="AA26" s="210"/>
      <c r="AB26" s="210"/>
      <c r="AC26" s="210"/>
      <c r="AD26" s="208"/>
      <c r="AE26" s="210"/>
      <c r="AF26" s="210"/>
      <c r="AG26" s="210"/>
      <c r="AH26" s="208"/>
      <c r="AI26" s="210"/>
      <c r="AJ26" s="210"/>
      <c r="AK26" s="210"/>
      <c r="AL26" s="208"/>
      <c r="AM26" s="210"/>
      <c r="AN26" s="210"/>
      <c r="AO26" s="210"/>
      <c r="AP26" s="208"/>
      <c r="AQ26" s="210"/>
      <c r="AR26" s="210"/>
      <c r="AS26" s="210"/>
      <c r="AT26" s="208"/>
      <c r="AU26" s="210"/>
      <c r="AV26" s="210"/>
      <c r="AW26" s="210"/>
      <c r="AX26" s="208"/>
      <c r="AY26" s="210"/>
      <c r="AZ26" s="210"/>
      <c r="BA26" s="210"/>
      <c r="BB26" s="208"/>
      <c r="BC26" s="210"/>
      <c r="BD26" s="210"/>
      <c r="BE26" s="210"/>
      <c r="BF26" s="208"/>
      <c r="BG26" s="210"/>
      <c r="BH26" s="210"/>
      <c r="BI26" s="210"/>
      <c r="BJ26" s="133">
        <f t="shared" ref="BJ26" si="6">SUM(F26:BI26)</f>
        <v>71020.009999999995</v>
      </c>
      <c r="BK26" s="56">
        <f t="shared" ref="BK26" si="7">BJ26/C26</f>
        <v>2.7084749423714069E-2</v>
      </c>
      <c r="BL26" s="125">
        <f t="shared" ref="BL26" si="8">C26-BJ26</f>
        <v>2551120.1800000002</v>
      </c>
      <c r="BM26" s="185"/>
      <c r="BN26" s="55"/>
      <c r="BO26" s="55"/>
      <c r="BP26" s="134"/>
      <c r="BQ26" s="226"/>
      <c r="BR26" s="226"/>
      <c r="BS26" s="226"/>
      <c r="BU26" s="19"/>
      <c r="BW26" s="21"/>
      <c r="BX26" s="19"/>
    </row>
    <row r="27" spans="1:112" s="20" customFormat="1" ht="25.5">
      <c r="A27" s="163">
        <v>3.3</v>
      </c>
      <c r="B27" s="164" t="s">
        <v>192</v>
      </c>
      <c r="C27" s="165">
        <v>3404085.63</v>
      </c>
      <c r="D27" s="146"/>
      <c r="E27" s="134"/>
      <c r="F27" s="208">
        <v>0</v>
      </c>
      <c r="G27" s="209"/>
      <c r="H27" s="209"/>
      <c r="I27" s="209"/>
      <c r="J27" s="165">
        <v>165209.63</v>
      </c>
      <c r="K27" s="210"/>
      <c r="L27" s="210"/>
      <c r="M27" s="210"/>
      <c r="N27" s="208"/>
      <c r="O27" s="210"/>
      <c r="P27" s="210"/>
      <c r="Q27" s="210"/>
      <c r="R27" s="208"/>
      <c r="S27" s="210"/>
      <c r="T27" s="210"/>
      <c r="U27" s="210"/>
      <c r="V27" s="208"/>
      <c r="W27" s="210"/>
      <c r="X27" s="210"/>
      <c r="Y27" s="210"/>
      <c r="Z27" s="208"/>
      <c r="AA27" s="210"/>
      <c r="AB27" s="210"/>
      <c r="AC27" s="210"/>
      <c r="AD27" s="208"/>
      <c r="AE27" s="210"/>
      <c r="AF27" s="210"/>
      <c r="AG27" s="210"/>
      <c r="AH27" s="208"/>
      <c r="AI27" s="210"/>
      <c r="AJ27" s="210"/>
      <c r="AK27" s="210"/>
      <c r="AL27" s="208"/>
      <c r="AM27" s="210"/>
      <c r="AN27" s="210"/>
      <c r="AO27" s="210"/>
      <c r="AP27" s="208"/>
      <c r="AQ27" s="210"/>
      <c r="AR27" s="210"/>
      <c r="AS27" s="210"/>
      <c r="AT27" s="208"/>
      <c r="AU27" s="210"/>
      <c r="AV27" s="210"/>
      <c r="AW27" s="210"/>
      <c r="AX27" s="208"/>
      <c r="AY27" s="210"/>
      <c r="AZ27" s="210"/>
      <c r="BA27" s="210"/>
      <c r="BB27" s="208"/>
      <c r="BC27" s="210"/>
      <c r="BD27" s="210"/>
      <c r="BE27" s="210"/>
      <c r="BF27" s="208"/>
      <c r="BG27" s="210"/>
      <c r="BH27" s="210"/>
      <c r="BI27" s="210"/>
      <c r="BJ27" s="133">
        <f t="shared" si="2"/>
        <v>165209.63</v>
      </c>
      <c r="BK27" s="56">
        <f t="shared" si="0"/>
        <v>4.8532747984955951E-2</v>
      </c>
      <c r="BL27" s="125">
        <f t="shared" si="1"/>
        <v>3238876</v>
      </c>
      <c r="BM27" s="185"/>
      <c r="BN27" s="55"/>
      <c r="BO27" s="55"/>
      <c r="BP27" s="134"/>
      <c r="BQ27" s="226"/>
      <c r="BR27" s="226"/>
      <c r="BS27" s="226"/>
      <c r="BU27" s="19"/>
      <c r="BW27" s="21"/>
      <c r="BX27" s="19"/>
    </row>
    <row r="28" spans="1:112" s="20" customFormat="1">
      <c r="A28" s="163">
        <v>3.4</v>
      </c>
      <c r="B28" s="164" t="s">
        <v>183</v>
      </c>
      <c r="C28" s="165">
        <v>429466.68240000005</v>
      </c>
      <c r="D28" s="146"/>
      <c r="E28" s="134"/>
      <c r="F28" s="208">
        <f>1491.48</f>
        <v>1491.48</v>
      </c>
      <c r="G28" s="209"/>
      <c r="H28" s="209"/>
      <c r="I28" s="209"/>
      <c r="J28" s="208">
        <f>842.94+16535.98</f>
        <v>17378.919999999998</v>
      </c>
      <c r="K28" s="210"/>
      <c r="L28" s="210"/>
      <c r="M28" s="210"/>
      <c r="N28" s="208"/>
      <c r="O28" s="210"/>
      <c r="P28" s="210"/>
      <c r="Q28" s="210"/>
      <c r="R28" s="208"/>
      <c r="S28" s="210"/>
      <c r="T28" s="210"/>
      <c r="U28" s="210"/>
      <c r="V28" s="208"/>
      <c r="W28" s="210"/>
      <c r="X28" s="210"/>
      <c r="Y28" s="210"/>
      <c r="Z28" s="208"/>
      <c r="AA28" s="210"/>
      <c r="AB28" s="210"/>
      <c r="AC28" s="210"/>
      <c r="AD28" s="208"/>
      <c r="AE28" s="210"/>
      <c r="AF28" s="210"/>
      <c r="AG28" s="210"/>
      <c r="AH28" s="208"/>
      <c r="AI28" s="210"/>
      <c r="AJ28" s="210"/>
      <c r="AK28" s="210"/>
      <c r="AL28" s="208"/>
      <c r="AM28" s="210"/>
      <c r="AN28" s="210"/>
      <c r="AO28" s="210"/>
      <c r="AP28" s="208"/>
      <c r="AQ28" s="210"/>
      <c r="AR28" s="210"/>
      <c r="AS28" s="210"/>
      <c r="AT28" s="208"/>
      <c r="AU28" s="210"/>
      <c r="AV28" s="210"/>
      <c r="AW28" s="210"/>
      <c r="AX28" s="208"/>
      <c r="AY28" s="210"/>
      <c r="AZ28" s="210"/>
      <c r="BA28" s="210"/>
      <c r="BB28" s="208"/>
      <c r="BC28" s="210"/>
      <c r="BD28" s="210"/>
      <c r="BE28" s="210"/>
      <c r="BF28" s="208"/>
      <c r="BG28" s="210"/>
      <c r="BH28" s="210"/>
      <c r="BI28" s="210"/>
      <c r="BJ28" s="133">
        <f t="shared" si="2"/>
        <v>18870.399999999998</v>
      </c>
      <c r="BK28" s="56">
        <f t="shared" si="0"/>
        <v>4.393914772281296E-2</v>
      </c>
      <c r="BL28" s="125">
        <f t="shared" si="1"/>
        <v>410596.28240000003</v>
      </c>
      <c r="BM28" s="185"/>
      <c r="BN28" s="55"/>
      <c r="BO28" s="55"/>
      <c r="BP28" s="134"/>
      <c r="BQ28" s="226"/>
      <c r="BR28" s="226"/>
      <c r="BS28" s="226"/>
      <c r="BU28" s="19"/>
      <c r="BW28" s="21"/>
      <c r="BX28" s="19"/>
    </row>
    <row r="29" spans="1:112" s="20" customFormat="1" ht="25.5">
      <c r="A29" s="161">
        <v>4</v>
      </c>
      <c r="B29" s="162" t="s">
        <v>193</v>
      </c>
      <c r="C29" s="53">
        <f>SUM(C30:C34)</f>
        <v>6531885.1169999996</v>
      </c>
      <c r="D29" s="166">
        <v>0.85</v>
      </c>
      <c r="E29" s="132">
        <f>ROUND(C29/$C$9*D29,2)</f>
        <v>5358753.18</v>
      </c>
      <c r="F29" s="206">
        <f>SUM(F30:F34)</f>
        <v>0</v>
      </c>
      <c r="G29" s="207">
        <f>ROUND(F29/$F$9,2)</f>
        <v>0</v>
      </c>
      <c r="H29" s="207">
        <f>G29-I29</f>
        <v>0</v>
      </c>
      <c r="I29" s="207">
        <f>ROUND(F29/F$9*$D29,2)</f>
        <v>0</v>
      </c>
      <c r="J29" s="206">
        <f>SUM(J30:J34)</f>
        <v>0</v>
      </c>
      <c r="K29" s="207">
        <f>ROUND(J29/J$9,2)</f>
        <v>0</v>
      </c>
      <c r="L29" s="207">
        <f>K29-M29</f>
        <v>0</v>
      </c>
      <c r="M29" s="207">
        <f>ROUND(J29/J$9*$D29,2)</f>
        <v>0</v>
      </c>
      <c r="N29" s="206">
        <f>SUMIFS(N$10:N$38,$A$10:$A$38,"&lt;"&amp;$A$35,$A$10:$A$38,"&gt;"&amp;$A$29)</f>
        <v>0</v>
      </c>
      <c r="O29" s="207">
        <f>ROUND(N29/N$9,2)</f>
        <v>0</v>
      </c>
      <c r="P29" s="207">
        <f>O29-Q29</f>
        <v>0</v>
      </c>
      <c r="Q29" s="207">
        <f>ROUND(N29/N$9*$D29,2)</f>
        <v>0</v>
      </c>
      <c r="R29" s="206">
        <f>SUMIFS(R$10:R$38,$A$10:$A$38,"&lt;"&amp;$A$35,$A$10:$A$38,"&gt;"&amp;$A$29)</f>
        <v>0</v>
      </c>
      <c r="S29" s="207">
        <f>ROUND(R29/R$9,2)</f>
        <v>0</v>
      </c>
      <c r="T29" s="207">
        <f>S29-U29</f>
        <v>0</v>
      </c>
      <c r="U29" s="207">
        <f>ROUND(R29/R$9*$D29,2)</f>
        <v>0</v>
      </c>
      <c r="V29" s="206">
        <f>SUMIFS(V$10:V$38,$A$10:$A$38,"&lt;"&amp;$A$35,$A$10:$A$38,"&gt;"&amp;$A$29)</f>
        <v>0</v>
      </c>
      <c r="W29" s="207">
        <f>ROUND(V29/V$9,2)</f>
        <v>0</v>
      </c>
      <c r="X29" s="207">
        <f>W29-Y29</f>
        <v>0</v>
      </c>
      <c r="Y29" s="207">
        <f>ROUND(V29/V$9*$D29,2)</f>
        <v>0</v>
      </c>
      <c r="Z29" s="206">
        <f>SUMIFS(Z$10:Z$38,$A$10:$A$38,"&lt;"&amp;$A$35,$A$10:$A$38,"&gt;"&amp;$A$29)</f>
        <v>0</v>
      </c>
      <c r="AA29" s="207">
        <f>ROUND(Z29/Z$9,2)</f>
        <v>0</v>
      </c>
      <c r="AB29" s="207">
        <f>AA29-AC29</f>
        <v>0</v>
      </c>
      <c r="AC29" s="207">
        <f>ROUND(Z29/Z$9*$D29,2)</f>
        <v>0</v>
      </c>
      <c r="AD29" s="206">
        <f>SUMIFS(AD$10:AD$38,$A$10:$A$38,"&lt;"&amp;$A$35,$A$10:$A$38,"&gt;"&amp;$A$29)</f>
        <v>0</v>
      </c>
      <c r="AE29" s="207">
        <f>ROUND(AD29/AD$9,2)</f>
        <v>0</v>
      </c>
      <c r="AF29" s="207">
        <f>AE29-AG29</f>
        <v>0</v>
      </c>
      <c r="AG29" s="207">
        <f>ROUND(AD29/AD$9*$D29,2)</f>
        <v>0</v>
      </c>
      <c r="AH29" s="206">
        <f>SUMIFS(AH$10:AH$38,$A$10:$A$38,"&lt;"&amp;$A$35,$A$10:$A$38,"&gt;"&amp;$A$29)</f>
        <v>0</v>
      </c>
      <c r="AI29" s="207">
        <f>ROUND(AH29/AH$9,2)</f>
        <v>0</v>
      </c>
      <c r="AJ29" s="207">
        <f>AI29-AK29</f>
        <v>0</v>
      </c>
      <c r="AK29" s="207">
        <f>ROUND(AH29/AH$9*$D29,2)</f>
        <v>0</v>
      </c>
      <c r="AL29" s="206">
        <f>SUMIFS(AL$10:AL$38,$A$10:$A$38,"&lt;"&amp;$A$35,$A$10:$A$38,"&gt;"&amp;$A$29)</f>
        <v>0</v>
      </c>
      <c r="AM29" s="207">
        <f>ROUND(AL29/AL$9,2)</f>
        <v>0</v>
      </c>
      <c r="AN29" s="207">
        <f>AM29-AO29</f>
        <v>0</v>
      </c>
      <c r="AO29" s="207">
        <f>ROUND(AL29/AL$9*$D29,2)</f>
        <v>0</v>
      </c>
      <c r="AP29" s="206">
        <f>SUMIFS(AP$10:AP$38,$A$10:$A$38,"&lt;"&amp;$A$35,$A$10:$A$38,"&gt;"&amp;$A$29)</f>
        <v>0</v>
      </c>
      <c r="AQ29" s="207">
        <f>ROUND(AP29/AP$9,2)</f>
        <v>0</v>
      </c>
      <c r="AR29" s="207">
        <f>AQ29-AS29</f>
        <v>0</v>
      </c>
      <c r="AS29" s="207">
        <f>ROUND(AP29/AP$9*$D29,2)</f>
        <v>0</v>
      </c>
      <c r="AT29" s="206">
        <f>SUMIFS(AT$10:AT$38,$A$10:$A$38,"&lt;"&amp;$A$35,$A$10:$A$38,"&gt;"&amp;$A$29)</f>
        <v>0</v>
      </c>
      <c r="AU29" s="207">
        <f>ROUND(AT29/AT$9,2)</f>
        <v>0</v>
      </c>
      <c r="AV29" s="207">
        <f>AU29-AW29</f>
        <v>0</v>
      </c>
      <c r="AW29" s="207">
        <f>ROUND(AT29/AT$9*$D29,2)</f>
        <v>0</v>
      </c>
      <c r="AX29" s="206">
        <f>SUMIFS(AX$10:AX$38,$A$10:$A$38,"&lt;"&amp;$A$35,$A$10:$A$38,"&gt;"&amp;$A$29)</f>
        <v>0</v>
      </c>
      <c r="AY29" s="207">
        <f>ROUND(AX29/AX$9,2)</f>
        <v>0</v>
      </c>
      <c r="AZ29" s="207">
        <f>AY29-BA29</f>
        <v>0</v>
      </c>
      <c r="BA29" s="207">
        <f>ROUND(AX29/AX$9*$D29,2)</f>
        <v>0</v>
      </c>
      <c r="BB29" s="206">
        <f>SUMIFS(BB$10:BB$38,$A$10:$A$38,"&lt;"&amp;$A$35,$A$10:$A$38,"&gt;"&amp;$A$29)</f>
        <v>0</v>
      </c>
      <c r="BC29" s="207">
        <f>ROUND(BB29/BB$9,2)</f>
        <v>0</v>
      </c>
      <c r="BD29" s="207">
        <f>BC29-BE29</f>
        <v>0</v>
      </c>
      <c r="BE29" s="207">
        <f>ROUND(BB29/BB$9*$D29,2)</f>
        <v>0</v>
      </c>
      <c r="BF29" s="206">
        <f>SUMIFS(BF$10:BF$38,$A$10:$A$38,"&lt;"&amp;$A$35,$A$10:$A$38,"&gt;"&amp;$A$29)</f>
        <v>0</v>
      </c>
      <c r="BG29" s="207">
        <f>ROUND(BF29/BF$9,2)</f>
        <v>0</v>
      </c>
      <c r="BH29" s="207">
        <f>BG29-BI29</f>
        <v>0</v>
      </c>
      <c r="BI29" s="207">
        <f>ROUND(BF29/BF$9*$D29,2)</f>
        <v>0</v>
      </c>
      <c r="BJ29" s="131">
        <f>SUM(BJ30:BJ34)</f>
        <v>0</v>
      </c>
      <c r="BK29" s="54">
        <f t="shared" si="0"/>
        <v>0</v>
      </c>
      <c r="BL29" s="124">
        <f t="shared" si="1"/>
        <v>6531885.1169999996</v>
      </c>
      <c r="BM29" s="184">
        <f>G29+K29+O29+S29+W29+AA29+AE29+AI29+AM29+AQ29+AU29+AY29+BC29+BG29</f>
        <v>0</v>
      </c>
      <c r="BN29" s="53">
        <f>I29+M29+Q29+U29+Y29+AC29+AG29+AK29+AO29+AS29+AW29+BA29+BE29+BI29</f>
        <v>0</v>
      </c>
      <c r="BO29" s="54">
        <f>BN29/E29</f>
        <v>0</v>
      </c>
      <c r="BP29" s="132">
        <f>E29-BN29</f>
        <v>5358753.18</v>
      </c>
      <c r="BQ29" s="231">
        <v>420121</v>
      </c>
      <c r="BR29" s="231">
        <v>1009709</v>
      </c>
      <c r="BS29" s="231">
        <v>3928923</v>
      </c>
      <c r="BU29" s="19"/>
      <c r="BW29" s="21"/>
      <c r="BX29" s="19"/>
    </row>
    <row r="30" spans="1:112" s="20" customFormat="1">
      <c r="A30" s="163">
        <v>4.0999999999999996</v>
      </c>
      <c r="B30" s="164" t="s">
        <v>194</v>
      </c>
      <c r="C30" s="165">
        <v>102600</v>
      </c>
      <c r="D30" s="146"/>
      <c r="E30" s="134"/>
      <c r="F30" s="208">
        <v>0</v>
      </c>
      <c r="G30" s="209"/>
      <c r="H30" s="209"/>
      <c r="I30" s="209"/>
      <c r="J30" s="208">
        <v>0</v>
      </c>
      <c r="K30" s="210"/>
      <c r="L30" s="210"/>
      <c r="M30" s="210"/>
      <c r="N30" s="208"/>
      <c r="O30" s="210"/>
      <c r="P30" s="210"/>
      <c r="Q30" s="210"/>
      <c r="R30" s="208"/>
      <c r="S30" s="210"/>
      <c r="T30" s="210"/>
      <c r="U30" s="210"/>
      <c r="V30" s="208"/>
      <c r="W30" s="210"/>
      <c r="X30" s="210"/>
      <c r="Y30" s="210"/>
      <c r="Z30" s="208"/>
      <c r="AA30" s="210"/>
      <c r="AB30" s="210"/>
      <c r="AC30" s="210"/>
      <c r="AD30" s="208"/>
      <c r="AE30" s="210"/>
      <c r="AF30" s="210"/>
      <c r="AG30" s="210"/>
      <c r="AH30" s="208"/>
      <c r="AI30" s="210"/>
      <c r="AJ30" s="210"/>
      <c r="AK30" s="210"/>
      <c r="AL30" s="208"/>
      <c r="AM30" s="210"/>
      <c r="AN30" s="210"/>
      <c r="AO30" s="210"/>
      <c r="AP30" s="208"/>
      <c r="AQ30" s="210"/>
      <c r="AR30" s="210"/>
      <c r="AS30" s="210"/>
      <c r="AT30" s="208"/>
      <c r="AU30" s="210"/>
      <c r="AV30" s="210"/>
      <c r="AW30" s="210"/>
      <c r="AX30" s="208"/>
      <c r="AY30" s="210"/>
      <c r="AZ30" s="210"/>
      <c r="BA30" s="210"/>
      <c r="BB30" s="208"/>
      <c r="BC30" s="210"/>
      <c r="BD30" s="210"/>
      <c r="BE30" s="210"/>
      <c r="BF30" s="208"/>
      <c r="BG30" s="210"/>
      <c r="BH30" s="210"/>
      <c r="BI30" s="210"/>
      <c r="BJ30" s="133">
        <f t="shared" si="2"/>
        <v>0</v>
      </c>
      <c r="BK30" s="56">
        <f t="shared" si="0"/>
        <v>0</v>
      </c>
      <c r="BL30" s="125">
        <f t="shared" si="1"/>
        <v>102600</v>
      </c>
      <c r="BM30" s="185"/>
      <c r="BN30" s="55"/>
      <c r="BO30" s="55"/>
      <c r="BP30" s="134"/>
      <c r="BQ30" s="226"/>
      <c r="BR30" s="226"/>
      <c r="BS30" s="226"/>
      <c r="BU30" s="19"/>
      <c r="BW30" s="21"/>
      <c r="BX30" s="19"/>
    </row>
    <row r="31" spans="1:112" s="20" customFormat="1">
      <c r="A31" s="163">
        <v>4.2</v>
      </c>
      <c r="B31" s="164" t="s">
        <v>195</v>
      </c>
      <c r="C31" s="165">
        <v>62765.297000000006</v>
      </c>
      <c r="D31" s="146"/>
      <c r="E31" s="134"/>
      <c r="F31" s="208">
        <v>0</v>
      </c>
      <c r="G31" s="209"/>
      <c r="H31" s="209"/>
      <c r="I31" s="209"/>
      <c r="J31" s="208">
        <v>0</v>
      </c>
      <c r="K31" s="210"/>
      <c r="L31" s="210"/>
      <c r="M31" s="210"/>
      <c r="N31" s="208"/>
      <c r="O31" s="210"/>
      <c r="P31" s="210"/>
      <c r="Q31" s="210"/>
      <c r="R31" s="208"/>
      <c r="S31" s="210"/>
      <c r="T31" s="210"/>
      <c r="U31" s="210"/>
      <c r="V31" s="208"/>
      <c r="W31" s="210"/>
      <c r="X31" s="210"/>
      <c r="Y31" s="210"/>
      <c r="Z31" s="208"/>
      <c r="AA31" s="210"/>
      <c r="AB31" s="210"/>
      <c r="AC31" s="210"/>
      <c r="AD31" s="208"/>
      <c r="AE31" s="210"/>
      <c r="AF31" s="210"/>
      <c r="AG31" s="210"/>
      <c r="AH31" s="208"/>
      <c r="AI31" s="210"/>
      <c r="AJ31" s="210"/>
      <c r="AK31" s="210"/>
      <c r="AL31" s="208"/>
      <c r="AM31" s="210"/>
      <c r="AN31" s="210"/>
      <c r="AO31" s="210"/>
      <c r="AP31" s="208"/>
      <c r="AQ31" s="210"/>
      <c r="AR31" s="210"/>
      <c r="AS31" s="210"/>
      <c r="AT31" s="208"/>
      <c r="AU31" s="210"/>
      <c r="AV31" s="210"/>
      <c r="AW31" s="210"/>
      <c r="AX31" s="208"/>
      <c r="AY31" s="210"/>
      <c r="AZ31" s="210"/>
      <c r="BA31" s="210"/>
      <c r="BB31" s="208"/>
      <c r="BC31" s="210"/>
      <c r="BD31" s="210"/>
      <c r="BE31" s="210"/>
      <c r="BF31" s="208"/>
      <c r="BG31" s="210"/>
      <c r="BH31" s="210"/>
      <c r="BI31" s="210"/>
      <c r="BJ31" s="133">
        <f t="shared" si="2"/>
        <v>0</v>
      </c>
      <c r="BK31" s="56">
        <f t="shared" si="0"/>
        <v>0</v>
      </c>
      <c r="BL31" s="125">
        <f t="shared" si="1"/>
        <v>62765.297000000006</v>
      </c>
      <c r="BM31" s="185"/>
      <c r="BN31" s="55"/>
      <c r="BO31" s="55"/>
      <c r="BP31" s="134"/>
      <c r="BQ31" s="226"/>
      <c r="BR31" s="226"/>
      <c r="BS31" s="226"/>
      <c r="BU31" s="19"/>
      <c r="BW31" s="21"/>
      <c r="BX31" s="19"/>
    </row>
    <row r="32" spans="1:112" s="20" customFormat="1" ht="25.5">
      <c r="A32" s="163">
        <v>4.3</v>
      </c>
      <c r="B32" s="164" t="s">
        <v>196</v>
      </c>
      <c r="C32" s="165">
        <v>5572472.7199999997</v>
      </c>
      <c r="D32" s="146"/>
      <c r="E32" s="134"/>
      <c r="F32" s="208">
        <v>0</v>
      </c>
      <c r="G32" s="209"/>
      <c r="H32" s="209"/>
      <c r="I32" s="209"/>
      <c r="J32" s="208">
        <v>0</v>
      </c>
      <c r="K32" s="210"/>
      <c r="L32" s="210"/>
      <c r="M32" s="210"/>
      <c r="N32" s="208"/>
      <c r="O32" s="210"/>
      <c r="P32" s="210"/>
      <c r="Q32" s="210"/>
      <c r="R32" s="208"/>
      <c r="S32" s="210"/>
      <c r="T32" s="210"/>
      <c r="U32" s="210"/>
      <c r="V32" s="208"/>
      <c r="W32" s="210"/>
      <c r="X32" s="210"/>
      <c r="Y32" s="210"/>
      <c r="Z32" s="208"/>
      <c r="AA32" s="210"/>
      <c r="AB32" s="210"/>
      <c r="AC32" s="210"/>
      <c r="AD32" s="208"/>
      <c r="AE32" s="210"/>
      <c r="AF32" s="210"/>
      <c r="AG32" s="210"/>
      <c r="AH32" s="208"/>
      <c r="AI32" s="210"/>
      <c r="AJ32" s="210"/>
      <c r="AK32" s="210"/>
      <c r="AL32" s="208"/>
      <c r="AM32" s="210"/>
      <c r="AN32" s="210"/>
      <c r="AO32" s="210"/>
      <c r="AP32" s="208"/>
      <c r="AQ32" s="210"/>
      <c r="AR32" s="210"/>
      <c r="AS32" s="210"/>
      <c r="AT32" s="208"/>
      <c r="AU32" s="210"/>
      <c r="AV32" s="210"/>
      <c r="AW32" s="210"/>
      <c r="AX32" s="208"/>
      <c r="AY32" s="210"/>
      <c r="AZ32" s="210"/>
      <c r="BA32" s="210"/>
      <c r="BB32" s="208"/>
      <c r="BC32" s="210"/>
      <c r="BD32" s="210"/>
      <c r="BE32" s="210"/>
      <c r="BF32" s="208"/>
      <c r="BG32" s="210"/>
      <c r="BH32" s="210"/>
      <c r="BI32" s="210"/>
      <c r="BJ32" s="133">
        <f t="shared" si="2"/>
        <v>0</v>
      </c>
      <c r="BK32" s="56">
        <f t="shared" si="0"/>
        <v>0</v>
      </c>
      <c r="BL32" s="125">
        <f t="shared" si="1"/>
        <v>5572472.7199999997</v>
      </c>
      <c r="BM32" s="185"/>
      <c r="BN32" s="55"/>
      <c r="BO32" s="55"/>
      <c r="BP32" s="134"/>
      <c r="BQ32" s="226"/>
      <c r="BR32" s="226"/>
      <c r="BS32" s="226"/>
      <c r="BU32" s="19"/>
      <c r="BW32" s="21"/>
      <c r="BX32" s="19"/>
    </row>
    <row r="33" spans="1:76" s="20" customFormat="1">
      <c r="A33" s="216" t="s">
        <v>197</v>
      </c>
      <c r="B33" s="164" t="s">
        <v>198</v>
      </c>
      <c r="C33" s="165">
        <v>152617.5</v>
      </c>
      <c r="D33" s="146"/>
      <c r="E33" s="134"/>
      <c r="F33" s="208">
        <v>0</v>
      </c>
      <c r="G33" s="209"/>
      <c r="H33" s="209"/>
      <c r="I33" s="209"/>
      <c r="J33" s="208">
        <v>0</v>
      </c>
      <c r="K33" s="210"/>
      <c r="L33" s="210"/>
      <c r="M33" s="210"/>
      <c r="N33" s="208"/>
      <c r="O33" s="210"/>
      <c r="P33" s="210"/>
      <c r="Q33" s="210"/>
      <c r="R33" s="208"/>
      <c r="S33" s="210"/>
      <c r="T33" s="210"/>
      <c r="U33" s="210"/>
      <c r="V33" s="208"/>
      <c r="W33" s="210"/>
      <c r="X33" s="210"/>
      <c r="Y33" s="210"/>
      <c r="Z33" s="208"/>
      <c r="AA33" s="210"/>
      <c r="AB33" s="210"/>
      <c r="AC33" s="210"/>
      <c r="AD33" s="208"/>
      <c r="AE33" s="210"/>
      <c r="AF33" s="210"/>
      <c r="AG33" s="210"/>
      <c r="AH33" s="208"/>
      <c r="AI33" s="210"/>
      <c r="AJ33" s="210"/>
      <c r="AK33" s="210"/>
      <c r="AL33" s="208"/>
      <c r="AM33" s="210"/>
      <c r="AN33" s="210"/>
      <c r="AO33" s="210"/>
      <c r="AP33" s="208"/>
      <c r="AQ33" s="210"/>
      <c r="AR33" s="210"/>
      <c r="AS33" s="210"/>
      <c r="AT33" s="208"/>
      <c r="AU33" s="210"/>
      <c r="AV33" s="210"/>
      <c r="AW33" s="210"/>
      <c r="AX33" s="208"/>
      <c r="AY33" s="210"/>
      <c r="AZ33" s="210"/>
      <c r="BA33" s="210"/>
      <c r="BB33" s="208"/>
      <c r="BC33" s="210"/>
      <c r="BD33" s="210"/>
      <c r="BE33" s="210"/>
      <c r="BF33" s="208"/>
      <c r="BG33" s="210"/>
      <c r="BH33" s="210"/>
      <c r="BI33" s="210"/>
      <c r="BJ33" s="133">
        <f t="shared" si="2"/>
        <v>0</v>
      </c>
      <c r="BK33" s="56">
        <f t="shared" si="0"/>
        <v>0</v>
      </c>
      <c r="BL33" s="125">
        <f t="shared" si="1"/>
        <v>152617.5</v>
      </c>
      <c r="BM33" s="185"/>
      <c r="BN33" s="55"/>
      <c r="BO33" s="55"/>
      <c r="BP33" s="134"/>
      <c r="BQ33" s="226"/>
      <c r="BR33" s="226"/>
      <c r="BS33" s="226"/>
      <c r="BU33" s="19"/>
      <c r="BW33" s="21"/>
      <c r="BX33" s="19"/>
    </row>
    <row r="34" spans="1:76" s="20" customFormat="1" ht="38.25">
      <c r="A34" s="163">
        <v>4.4000000000000004</v>
      </c>
      <c r="B34" s="164" t="s">
        <v>199</v>
      </c>
      <c r="C34" s="165">
        <v>641429.6</v>
      </c>
      <c r="D34" s="146"/>
      <c r="E34" s="134"/>
      <c r="F34" s="208">
        <v>0</v>
      </c>
      <c r="G34" s="209"/>
      <c r="H34" s="209"/>
      <c r="I34" s="209"/>
      <c r="J34" s="208">
        <v>0</v>
      </c>
      <c r="K34" s="210"/>
      <c r="L34" s="210"/>
      <c r="M34" s="210"/>
      <c r="N34" s="208"/>
      <c r="O34" s="210"/>
      <c r="P34" s="210"/>
      <c r="Q34" s="210"/>
      <c r="R34" s="208"/>
      <c r="S34" s="210"/>
      <c r="T34" s="210"/>
      <c r="U34" s="210"/>
      <c r="V34" s="208"/>
      <c r="W34" s="210"/>
      <c r="X34" s="210"/>
      <c r="Y34" s="210"/>
      <c r="Z34" s="208"/>
      <c r="AA34" s="210"/>
      <c r="AB34" s="210"/>
      <c r="AC34" s="210"/>
      <c r="AD34" s="208"/>
      <c r="AE34" s="210"/>
      <c r="AF34" s="210"/>
      <c r="AG34" s="210"/>
      <c r="AH34" s="208"/>
      <c r="AI34" s="210"/>
      <c r="AJ34" s="210"/>
      <c r="AK34" s="210"/>
      <c r="AL34" s="208"/>
      <c r="AM34" s="210"/>
      <c r="AN34" s="210"/>
      <c r="AO34" s="210"/>
      <c r="AP34" s="208"/>
      <c r="AQ34" s="210"/>
      <c r="AR34" s="210"/>
      <c r="AS34" s="210"/>
      <c r="AT34" s="208"/>
      <c r="AU34" s="210"/>
      <c r="AV34" s="210"/>
      <c r="AW34" s="210"/>
      <c r="AX34" s="208"/>
      <c r="AY34" s="210"/>
      <c r="AZ34" s="210"/>
      <c r="BA34" s="210"/>
      <c r="BB34" s="208"/>
      <c r="BC34" s="210"/>
      <c r="BD34" s="210"/>
      <c r="BE34" s="210"/>
      <c r="BF34" s="208"/>
      <c r="BG34" s="210"/>
      <c r="BH34" s="210"/>
      <c r="BI34" s="210"/>
      <c r="BJ34" s="133">
        <f t="shared" si="2"/>
        <v>0</v>
      </c>
      <c r="BK34" s="56">
        <f t="shared" si="0"/>
        <v>0</v>
      </c>
      <c r="BL34" s="125">
        <f t="shared" si="1"/>
        <v>641429.6</v>
      </c>
      <c r="BM34" s="185"/>
      <c r="BN34" s="55"/>
      <c r="BO34" s="55"/>
      <c r="BP34" s="134"/>
      <c r="BQ34" s="226"/>
      <c r="BR34" s="226"/>
      <c r="BS34" s="226"/>
      <c r="BU34" s="19"/>
      <c r="BW34" s="21"/>
      <c r="BX34" s="19"/>
    </row>
    <row r="35" spans="1:76" s="20" customFormat="1" ht="25.5">
      <c r="A35" s="161">
        <v>5</v>
      </c>
      <c r="B35" s="162" t="s">
        <v>200</v>
      </c>
      <c r="C35" s="53">
        <f>SUM(C36:C38)</f>
        <v>1216022.7929999998</v>
      </c>
      <c r="D35" s="166">
        <v>0.85</v>
      </c>
      <c r="E35" s="132">
        <f>ROUND(C35/$C$9*D35,2)</f>
        <v>997624.1</v>
      </c>
      <c r="F35" s="206">
        <f>SUM(F36:F38)</f>
        <v>95872.08</v>
      </c>
      <c r="G35" s="207">
        <f>ROUND(F35/$F$9,2)</f>
        <v>89582.87</v>
      </c>
      <c r="H35" s="207">
        <f>G35-I35</f>
        <v>13437.429999999993</v>
      </c>
      <c r="I35" s="207">
        <f>ROUND(F35/F$9*$D35,2)</f>
        <v>76145.440000000002</v>
      </c>
      <c r="J35" s="206">
        <f>SUM(J36:J38)</f>
        <v>128924.79999999999</v>
      </c>
      <c r="K35" s="207">
        <f>ROUND(J35/J$9,2)</f>
        <v>128924.8</v>
      </c>
      <c r="L35" s="207">
        <f>K35-M35</f>
        <v>19338.72</v>
      </c>
      <c r="M35" s="207">
        <f>ROUND(J35/J$9*$D35,2)</f>
        <v>109586.08</v>
      </c>
      <c r="N35" s="206">
        <f>SUMIFS(N$10:N$38,$A$10:$A$38,"&lt;"&amp;#REF!,$A$10:$A$38,"&gt;"&amp;$A$35)</f>
        <v>0</v>
      </c>
      <c r="O35" s="207">
        <f>ROUND(N35/N$9,2)</f>
        <v>0</v>
      </c>
      <c r="P35" s="207">
        <f>O35-Q35</f>
        <v>0</v>
      </c>
      <c r="Q35" s="207">
        <f>ROUND(N35/N$9*$D35,2)</f>
        <v>0</v>
      </c>
      <c r="R35" s="206">
        <f>SUMIFS(R$10:R$38,$A$10:$A$38,"&lt;"&amp;#REF!,$A$10:$A$38,"&gt;"&amp;$A$35)</f>
        <v>0</v>
      </c>
      <c r="S35" s="207">
        <f>ROUND(R35/R$9,2)</f>
        <v>0</v>
      </c>
      <c r="T35" s="207">
        <f>S35-U35</f>
        <v>0</v>
      </c>
      <c r="U35" s="207">
        <f>ROUND(R35/R$9*$D35,2)</f>
        <v>0</v>
      </c>
      <c r="V35" s="206">
        <f>SUMIFS(V$10:V$38,$A$10:$A$38,"&lt;"&amp;#REF!,$A$10:$A$38,"&gt;"&amp;$A$35)</f>
        <v>0</v>
      </c>
      <c r="W35" s="207">
        <f>ROUND(V35/V$9,2)</f>
        <v>0</v>
      </c>
      <c r="X35" s="207">
        <f>W35-Y35</f>
        <v>0</v>
      </c>
      <c r="Y35" s="207">
        <f>ROUND(V35/V$9*$D35,2)</f>
        <v>0</v>
      </c>
      <c r="Z35" s="206">
        <f>SUMIFS(Z$10:Z$38,$A$10:$A$38,"&lt;"&amp;#REF!,$A$10:$A$38,"&gt;"&amp;$A$35)</f>
        <v>0</v>
      </c>
      <c r="AA35" s="207">
        <f>ROUND(Z35/Z$9,2)</f>
        <v>0</v>
      </c>
      <c r="AB35" s="207">
        <f>AA35-AC35</f>
        <v>0</v>
      </c>
      <c r="AC35" s="207">
        <f>ROUND(Z35/Z$9*$D35,2)</f>
        <v>0</v>
      </c>
      <c r="AD35" s="206">
        <f>SUMIFS(AD$10:AD$38,$A$10:$A$38,"&lt;"&amp;#REF!,$A$10:$A$38,"&gt;"&amp;$A$35)</f>
        <v>0</v>
      </c>
      <c r="AE35" s="207">
        <f>ROUND(AD35/AD$9,2)</f>
        <v>0</v>
      </c>
      <c r="AF35" s="207">
        <f>AE35-AG35</f>
        <v>0</v>
      </c>
      <c r="AG35" s="207">
        <f>ROUND(AD35/AD$9*$D35,2)</f>
        <v>0</v>
      </c>
      <c r="AH35" s="206">
        <f>SUMIFS(AH$10:AH$38,$A$10:$A$38,"&lt;"&amp;#REF!,$A$10:$A$38,"&gt;"&amp;$A$35)</f>
        <v>0</v>
      </c>
      <c r="AI35" s="207">
        <f>ROUND(AH35/AH$9,2)</f>
        <v>0</v>
      </c>
      <c r="AJ35" s="207">
        <f>AI35-AK35</f>
        <v>0</v>
      </c>
      <c r="AK35" s="207">
        <f>ROUND(AH35/AH$9*$D35,2)</f>
        <v>0</v>
      </c>
      <c r="AL35" s="206">
        <f>SUMIFS(AL$10:AL$38,$A$10:$A$38,"&lt;"&amp;#REF!,$A$10:$A$38,"&gt;"&amp;$A$35)</f>
        <v>0</v>
      </c>
      <c r="AM35" s="207">
        <f>ROUND(AL35/AL$9,2)</f>
        <v>0</v>
      </c>
      <c r="AN35" s="207">
        <f>AM35-AO35</f>
        <v>0</v>
      </c>
      <c r="AO35" s="207">
        <f>ROUND(AL35/AL$9*$D35,2)</f>
        <v>0</v>
      </c>
      <c r="AP35" s="206">
        <f>SUMIFS(AP$10:AP$38,$A$10:$A$38,"&lt;"&amp;#REF!,$A$10:$A$38,"&gt;"&amp;$A$35)</f>
        <v>0</v>
      </c>
      <c r="AQ35" s="207">
        <f>ROUND(AP35/AP$9,2)</f>
        <v>0</v>
      </c>
      <c r="AR35" s="207">
        <f>AQ35-AS35</f>
        <v>0</v>
      </c>
      <c r="AS35" s="207">
        <f>ROUND(AP35/AP$9*$D35,2)</f>
        <v>0</v>
      </c>
      <c r="AT35" s="206">
        <f>SUMIFS(AT$10:AT$38,$A$10:$A$38,"&lt;"&amp;#REF!,$A$10:$A$38,"&gt;"&amp;$A$35)</f>
        <v>0</v>
      </c>
      <c r="AU35" s="207">
        <f>ROUND(AT35/AT$9,2)</f>
        <v>0</v>
      </c>
      <c r="AV35" s="207">
        <f>AU35-AW35</f>
        <v>0</v>
      </c>
      <c r="AW35" s="207">
        <f>ROUND(AT35/AT$9*$D35,2)</f>
        <v>0</v>
      </c>
      <c r="AX35" s="206">
        <f>SUMIFS(AX$10:AX$38,$A$10:$A$38,"&lt;"&amp;#REF!,$A$10:$A$38,"&gt;"&amp;$A$35)</f>
        <v>0</v>
      </c>
      <c r="AY35" s="207">
        <f>ROUND(AX35/AX$9,2)</f>
        <v>0</v>
      </c>
      <c r="AZ35" s="207">
        <f>AY35-BA35</f>
        <v>0</v>
      </c>
      <c r="BA35" s="207">
        <f>ROUND(AX35/AX$9*$D35,2)</f>
        <v>0</v>
      </c>
      <c r="BB35" s="206">
        <f>SUMIFS(BB$10:BB$38,$A$10:$A$38,"&lt;"&amp;#REF!,$A$10:$A$38,"&gt;"&amp;$A$35)</f>
        <v>0</v>
      </c>
      <c r="BC35" s="207">
        <f>ROUND(BB35/BB$9,2)</f>
        <v>0</v>
      </c>
      <c r="BD35" s="207">
        <f>BC35-BE35</f>
        <v>0</v>
      </c>
      <c r="BE35" s="207">
        <f>ROUND(BB35/BB$9*$D35,2)</f>
        <v>0</v>
      </c>
      <c r="BF35" s="206">
        <f>SUMIFS(BF$10:BF$38,$A$10:$A$38,"&lt;"&amp;#REF!,$A$10:$A$38,"&gt;"&amp;$A$35)</f>
        <v>0</v>
      </c>
      <c r="BG35" s="207">
        <f>ROUND(BF35/BF$9,2)</f>
        <v>0</v>
      </c>
      <c r="BH35" s="207">
        <f>BG35-BI35</f>
        <v>0</v>
      </c>
      <c r="BI35" s="207">
        <f>ROUND(BF35/BF$9*$D35,2)</f>
        <v>0</v>
      </c>
      <c r="BJ35" s="131">
        <f>SUM(BJ36:BJ38)</f>
        <v>224796.88</v>
      </c>
      <c r="BK35" s="54">
        <f t="shared" si="0"/>
        <v>0.1848623901575174</v>
      </c>
      <c r="BL35" s="124">
        <f t="shared" si="1"/>
        <v>991225.91299999983</v>
      </c>
      <c r="BM35" s="184">
        <f>G35+K35+O35+S35+W35+AA35+AE35+AI35+AM35+AQ35+AU35+AY35+BC35+BG35</f>
        <v>218507.66999999998</v>
      </c>
      <c r="BN35" s="53">
        <f>I35+M35+Q35+U35+Y35+AC35+AG35+AK35+AO35+AS35+AW35+BA35+BE35+BI35</f>
        <v>185731.52000000002</v>
      </c>
      <c r="BO35" s="54">
        <f>BN35/E35</f>
        <v>0.18617385045128723</v>
      </c>
      <c r="BP35" s="132">
        <f>E35-BN35</f>
        <v>811892.58</v>
      </c>
      <c r="BQ35" s="231">
        <v>99340</v>
      </c>
      <c r="BR35" s="231">
        <v>372973</v>
      </c>
      <c r="BS35" s="231">
        <v>332428</v>
      </c>
      <c r="BU35" s="19"/>
      <c r="BW35" s="21"/>
      <c r="BX35" s="19"/>
    </row>
    <row r="36" spans="1:76" s="20" customFormat="1">
      <c r="A36" s="163">
        <v>5.0999999999999996</v>
      </c>
      <c r="B36" s="164" t="s">
        <v>201</v>
      </c>
      <c r="C36" s="165">
        <v>44103.97</v>
      </c>
      <c r="D36" s="146"/>
      <c r="E36" s="134"/>
      <c r="F36" s="208">
        <v>2448.54</v>
      </c>
      <c r="G36" s="209"/>
      <c r="H36" s="209"/>
      <c r="I36" s="209"/>
      <c r="J36" s="208">
        <v>4897.09</v>
      </c>
      <c r="K36" s="210"/>
      <c r="L36" s="210"/>
      <c r="M36" s="210"/>
      <c r="N36" s="208"/>
      <c r="O36" s="210"/>
      <c r="P36" s="210"/>
      <c r="Q36" s="210"/>
      <c r="R36" s="208"/>
      <c r="S36" s="210"/>
      <c r="T36" s="210"/>
      <c r="U36" s="210"/>
      <c r="V36" s="208"/>
      <c r="W36" s="210"/>
      <c r="X36" s="210"/>
      <c r="Y36" s="210"/>
      <c r="Z36" s="208"/>
      <c r="AA36" s="210"/>
      <c r="AB36" s="210"/>
      <c r="AC36" s="210"/>
      <c r="AD36" s="208"/>
      <c r="AE36" s="210"/>
      <c r="AF36" s="210"/>
      <c r="AG36" s="210"/>
      <c r="AH36" s="208"/>
      <c r="AI36" s="210"/>
      <c r="AJ36" s="210"/>
      <c r="AK36" s="210"/>
      <c r="AL36" s="208"/>
      <c r="AM36" s="210"/>
      <c r="AN36" s="210"/>
      <c r="AO36" s="210"/>
      <c r="AP36" s="208"/>
      <c r="AQ36" s="210"/>
      <c r="AR36" s="210"/>
      <c r="AS36" s="210"/>
      <c r="AT36" s="208"/>
      <c r="AU36" s="210"/>
      <c r="AV36" s="210"/>
      <c r="AW36" s="210"/>
      <c r="AX36" s="208"/>
      <c r="AY36" s="210"/>
      <c r="AZ36" s="210"/>
      <c r="BA36" s="210"/>
      <c r="BB36" s="208"/>
      <c r="BC36" s="210"/>
      <c r="BD36" s="210"/>
      <c r="BE36" s="210"/>
      <c r="BF36" s="208"/>
      <c r="BG36" s="210"/>
      <c r="BH36" s="210"/>
      <c r="BI36" s="210"/>
      <c r="BJ36" s="133">
        <f t="shared" si="2"/>
        <v>7345.63</v>
      </c>
      <c r="BK36" s="56">
        <f t="shared" si="0"/>
        <v>0.16655258018722577</v>
      </c>
      <c r="BL36" s="125">
        <f t="shared" si="1"/>
        <v>36758.340000000004</v>
      </c>
      <c r="BM36" s="185"/>
      <c r="BN36" s="55"/>
      <c r="BO36" s="55"/>
      <c r="BP36" s="134"/>
      <c r="BQ36" s="226"/>
      <c r="BR36" s="226"/>
      <c r="BS36" s="226"/>
      <c r="BU36" s="19"/>
      <c r="BW36" s="21"/>
      <c r="BX36" s="19"/>
    </row>
    <row r="37" spans="1:76" s="20" customFormat="1">
      <c r="A37" s="163">
        <v>5.2</v>
      </c>
      <c r="B37" s="164" t="s">
        <v>195</v>
      </c>
      <c r="C37" s="165">
        <v>79552.892999999996</v>
      </c>
      <c r="D37" s="146"/>
      <c r="E37" s="134"/>
      <c r="F37" s="208">
        <f>171.4+6100.58</f>
        <v>6271.98</v>
      </c>
      <c r="G37" s="209"/>
      <c r="H37" s="209"/>
      <c r="I37" s="209"/>
      <c r="J37" s="208">
        <f>342.78+8091.53</f>
        <v>8434.31</v>
      </c>
      <c r="K37" s="210"/>
      <c r="L37" s="210"/>
      <c r="M37" s="210"/>
      <c r="N37" s="208"/>
      <c r="O37" s="210"/>
      <c r="P37" s="210"/>
      <c r="Q37" s="210"/>
      <c r="R37" s="208"/>
      <c r="S37" s="210"/>
      <c r="T37" s="210"/>
      <c r="U37" s="210"/>
      <c r="V37" s="208"/>
      <c r="W37" s="210"/>
      <c r="X37" s="210"/>
      <c r="Y37" s="210"/>
      <c r="Z37" s="208"/>
      <c r="AA37" s="210"/>
      <c r="AB37" s="210"/>
      <c r="AC37" s="210"/>
      <c r="AD37" s="208"/>
      <c r="AE37" s="210"/>
      <c r="AF37" s="210"/>
      <c r="AG37" s="210"/>
      <c r="AH37" s="208"/>
      <c r="AI37" s="210"/>
      <c r="AJ37" s="210"/>
      <c r="AK37" s="210"/>
      <c r="AL37" s="208"/>
      <c r="AM37" s="210"/>
      <c r="AN37" s="210"/>
      <c r="AO37" s="210"/>
      <c r="AP37" s="208"/>
      <c r="AQ37" s="210"/>
      <c r="AR37" s="210"/>
      <c r="AS37" s="210"/>
      <c r="AT37" s="208"/>
      <c r="AU37" s="210"/>
      <c r="AV37" s="210"/>
      <c r="AW37" s="210"/>
      <c r="AX37" s="208"/>
      <c r="AY37" s="210"/>
      <c r="AZ37" s="210"/>
      <c r="BA37" s="210"/>
      <c r="BB37" s="208"/>
      <c r="BC37" s="210"/>
      <c r="BD37" s="210"/>
      <c r="BE37" s="210"/>
      <c r="BF37" s="208"/>
      <c r="BG37" s="210"/>
      <c r="BH37" s="210"/>
      <c r="BI37" s="210"/>
      <c r="BJ37" s="133">
        <f t="shared" ref="BJ37" si="9">SUM(F37:BI37)</f>
        <v>14706.289999999999</v>
      </c>
      <c r="BK37" s="56">
        <f t="shared" ref="BK37" si="10">BJ37/C37</f>
        <v>0.18486178749024249</v>
      </c>
      <c r="BL37" s="125">
        <f t="shared" ref="BL37" si="11">C37-BJ37</f>
        <v>64846.602999999996</v>
      </c>
      <c r="BM37" s="185"/>
      <c r="BN37" s="55"/>
      <c r="BO37" s="55"/>
      <c r="BP37" s="134"/>
      <c r="BQ37" s="226"/>
      <c r="BR37" s="226"/>
      <c r="BS37" s="226"/>
      <c r="BU37" s="19"/>
      <c r="BW37" s="21"/>
      <c r="BX37" s="19"/>
    </row>
    <row r="38" spans="1:76" s="20" customFormat="1" ht="39" thickBot="1">
      <c r="A38" s="163">
        <v>5.3</v>
      </c>
      <c r="B38" s="164" t="s">
        <v>202</v>
      </c>
      <c r="C38" s="165">
        <v>1092365.93</v>
      </c>
      <c r="D38" s="146"/>
      <c r="E38" s="134"/>
      <c r="F38" s="208">
        <v>87151.56</v>
      </c>
      <c r="G38" s="209"/>
      <c r="H38" s="209"/>
      <c r="I38" s="209"/>
      <c r="J38" s="208">
        <v>115593.4</v>
      </c>
      <c r="K38" s="210"/>
      <c r="L38" s="210"/>
      <c r="M38" s="210"/>
      <c r="N38" s="208"/>
      <c r="O38" s="210"/>
      <c r="P38" s="210"/>
      <c r="Q38" s="210"/>
      <c r="R38" s="208"/>
      <c r="S38" s="210"/>
      <c r="T38" s="210"/>
      <c r="U38" s="210"/>
      <c r="V38" s="208"/>
      <c r="W38" s="210"/>
      <c r="X38" s="210"/>
      <c r="Y38" s="210"/>
      <c r="Z38" s="208"/>
      <c r="AA38" s="210"/>
      <c r="AB38" s="210"/>
      <c r="AC38" s="210"/>
      <c r="AD38" s="208"/>
      <c r="AE38" s="210"/>
      <c r="AF38" s="210"/>
      <c r="AG38" s="210"/>
      <c r="AH38" s="208"/>
      <c r="AI38" s="210"/>
      <c r="AJ38" s="210"/>
      <c r="AK38" s="210"/>
      <c r="AL38" s="208"/>
      <c r="AM38" s="210"/>
      <c r="AN38" s="210"/>
      <c r="AO38" s="210"/>
      <c r="AP38" s="208"/>
      <c r="AQ38" s="210"/>
      <c r="AR38" s="210"/>
      <c r="AS38" s="210"/>
      <c r="AT38" s="208"/>
      <c r="AU38" s="210"/>
      <c r="AV38" s="210"/>
      <c r="AW38" s="210"/>
      <c r="AX38" s="208"/>
      <c r="AY38" s="210"/>
      <c r="AZ38" s="210"/>
      <c r="BA38" s="210"/>
      <c r="BB38" s="208"/>
      <c r="BC38" s="210"/>
      <c r="BD38" s="210"/>
      <c r="BE38" s="210"/>
      <c r="BF38" s="208"/>
      <c r="BG38" s="210"/>
      <c r="BH38" s="210"/>
      <c r="BI38" s="210"/>
      <c r="BJ38" s="133">
        <f t="shared" si="2"/>
        <v>202744.95999999999</v>
      </c>
      <c r="BK38" s="56">
        <f t="shared" si="0"/>
        <v>0.18560168752242209</v>
      </c>
      <c r="BL38" s="125">
        <f t="shared" si="1"/>
        <v>889620.97</v>
      </c>
      <c r="BM38" s="185"/>
      <c r="BN38" s="55"/>
      <c r="BO38" s="55"/>
      <c r="BP38" s="134"/>
      <c r="BQ38" s="226"/>
      <c r="BR38" s="226"/>
      <c r="BS38" s="226"/>
      <c r="BU38" s="19"/>
      <c r="BW38" s="21"/>
      <c r="BX38" s="19"/>
    </row>
    <row r="39" spans="1:76" s="22" customFormat="1" ht="13.5" thickBot="1">
      <c r="A39" s="137"/>
      <c r="B39" s="138" t="s">
        <v>203</v>
      </c>
      <c r="C39" s="138">
        <f>C10+C16+C24+C29+C35</f>
        <v>22671890.112400003</v>
      </c>
      <c r="D39" s="147">
        <f>ROUND(E39*C9/C39,4)</f>
        <v>0.85</v>
      </c>
      <c r="E39" s="143">
        <f t="shared" ref="E39:M39" si="12">E10+E16+E24+E29+E35</f>
        <v>18600000</v>
      </c>
      <c r="F39" s="211">
        <f t="shared" si="12"/>
        <v>212843.74</v>
      </c>
      <c r="G39" s="212">
        <f t="shared" si="12"/>
        <v>198881.19</v>
      </c>
      <c r="H39" s="212">
        <f t="shared" si="12"/>
        <v>29832.170000000002</v>
      </c>
      <c r="I39" s="212">
        <f t="shared" si="12"/>
        <v>169049.02</v>
      </c>
      <c r="J39" s="211">
        <f t="shared" si="12"/>
        <v>810594.40000000014</v>
      </c>
      <c r="K39" s="212">
        <f t="shared" si="12"/>
        <v>810594.4</v>
      </c>
      <c r="L39" s="212">
        <f t="shared" si="12"/>
        <v>121589.15999999997</v>
      </c>
      <c r="M39" s="212">
        <f t="shared" si="12"/>
        <v>689005.24</v>
      </c>
      <c r="N39" s="211" t="e">
        <f>N10+N16+N24+N29+N35+#REF!+#REF!+#REF!+#REF!+#REF!</f>
        <v>#REF!</v>
      </c>
      <c r="O39" s="212" t="e">
        <f>O10+O16+O24+O29+O35+#REF!+#REF!+#REF!+#REF!+#REF!</f>
        <v>#REF!</v>
      </c>
      <c r="P39" s="212" t="e">
        <f>P10+P16+P24+P29+P35+#REF!+#REF!+#REF!+#REF!+#REF!</f>
        <v>#REF!</v>
      </c>
      <c r="Q39" s="212" t="e">
        <f>Q10+Q16+Q24+Q29+Q35+#REF!+#REF!+#REF!+#REF!+#REF!</f>
        <v>#REF!</v>
      </c>
      <c r="R39" s="211" t="e">
        <f>R10+R16+R24+R29+R35+#REF!+#REF!+#REF!+#REF!+#REF!</f>
        <v>#REF!</v>
      </c>
      <c r="S39" s="212" t="e">
        <f>S10+S16+S24+S29+S35+#REF!+#REF!+#REF!+#REF!+#REF!</f>
        <v>#REF!</v>
      </c>
      <c r="T39" s="212" t="e">
        <f>T10+T16+T24+T29+T35+#REF!+#REF!+#REF!+#REF!+#REF!</f>
        <v>#REF!</v>
      </c>
      <c r="U39" s="212" t="e">
        <f>U10+U16+U24+U29+U35+#REF!+#REF!+#REF!+#REF!+#REF!</f>
        <v>#REF!</v>
      </c>
      <c r="V39" s="211" t="e">
        <f>V10+V16+V24+V29+V35+#REF!+#REF!+#REF!+#REF!+#REF!</f>
        <v>#REF!</v>
      </c>
      <c r="W39" s="212" t="e">
        <f>W10+W16+W24+W29+W35+#REF!+#REF!+#REF!+#REF!+#REF!</f>
        <v>#REF!</v>
      </c>
      <c r="X39" s="212" t="e">
        <f>X10+X16+X24+X29+X35+#REF!+#REF!+#REF!+#REF!+#REF!</f>
        <v>#REF!</v>
      </c>
      <c r="Y39" s="212" t="e">
        <f>Y10+Y16+Y24+Y29+Y35+#REF!+#REF!+#REF!+#REF!+#REF!</f>
        <v>#REF!</v>
      </c>
      <c r="Z39" s="211" t="e">
        <f>Z10+Z16+Z24+Z29+Z35+#REF!+#REF!+#REF!+#REF!+#REF!</f>
        <v>#REF!</v>
      </c>
      <c r="AA39" s="212" t="e">
        <f>AA10+AA16+AA24+AA29+AA35+#REF!+#REF!+#REF!+#REF!+#REF!</f>
        <v>#REF!</v>
      </c>
      <c r="AB39" s="212" t="e">
        <f>AB10+AB16+AB24+AB29+AB35+#REF!+#REF!+#REF!+#REF!+#REF!</f>
        <v>#REF!</v>
      </c>
      <c r="AC39" s="212" t="e">
        <f>AC10+AC16+AC24+AC29+AC35+#REF!+#REF!+#REF!+#REF!+#REF!</f>
        <v>#REF!</v>
      </c>
      <c r="AD39" s="211" t="e">
        <f>AD10+AD16+AD24+AD29+AD35+#REF!+#REF!+#REF!+#REF!+#REF!</f>
        <v>#REF!</v>
      </c>
      <c r="AE39" s="212" t="e">
        <f>AE10+AE16+AE24+AE29+AE35+#REF!+#REF!+#REF!+#REF!+#REF!</f>
        <v>#REF!</v>
      </c>
      <c r="AF39" s="212" t="e">
        <f>AF10+AF16+AF24+AF29+AF35+#REF!+#REF!+#REF!+#REF!+#REF!</f>
        <v>#REF!</v>
      </c>
      <c r="AG39" s="212" t="e">
        <f>AG10+AG16+AG24+AG29+AG35+#REF!+#REF!+#REF!+#REF!+#REF!</f>
        <v>#REF!</v>
      </c>
      <c r="AH39" s="211" t="e">
        <f>AH10+AH16+AH24+AH29+AH35+#REF!+#REF!+#REF!+#REF!+#REF!</f>
        <v>#REF!</v>
      </c>
      <c r="AI39" s="212" t="e">
        <f>AI10+AI16+AI24+AI29+AI35+#REF!+#REF!+#REF!+#REF!+#REF!</f>
        <v>#REF!</v>
      </c>
      <c r="AJ39" s="212" t="e">
        <f>AJ10+AJ16+AJ24+AJ29+AJ35+#REF!+#REF!+#REF!+#REF!+#REF!</f>
        <v>#REF!</v>
      </c>
      <c r="AK39" s="212" t="e">
        <f>AK10+AK16+AK24+AK29+AK35+#REF!+#REF!+#REF!+#REF!+#REF!</f>
        <v>#REF!</v>
      </c>
      <c r="AL39" s="211" t="e">
        <f>AL10+AL16+AL24+AL29+AL35+#REF!+#REF!+#REF!+#REF!+#REF!</f>
        <v>#REF!</v>
      </c>
      <c r="AM39" s="212" t="e">
        <f>AM10+AM16+AM24+AM29+AM35+#REF!+#REF!+#REF!+#REF!+#REF!</f>
        <v>#REF!</v>
      </c>
      <c r="AN39" s="212" t="e">
        <f>AN10+AN16+AN24+AN29+AN35+#REF!+#REF!+#REF!+#REF!+#REF!</f>
        <v>#REF!</v>
      </c>
      <c r="AO39" s="212" t="e">
        <f>AO10+AO16+AO24+AO29+AO35+#REF!+#REF!+#REF!+#REF!+#REF!</f>
        <v>#REF!</v>
      </c>
      <c r="AP39" s="211" t="e">
        <f>AP10+AP16+AP24+AP29+AP35+#REF!+#REF!+#REF!+#REF!+#REF!</f>
        <v>#REF!</v>
      </c>
      <c r="AQ39" s="212" t="e">
        <f>AQ10+AQ16+AQ24+AQ29+AQ35+#REF!+#REF!+#REF!+#REF!+#REF!</f>
        <v>#REF!</v>
      </c>
      <c r="AR39" s="212" t="e">
        <f>AR10+AR16+AR24+AR29+AR35+#REF!+#REF!+#REF!+#REF!+#REF!</f>
        <v>#REF!</v>
      </c>
      <c r="AS39" s="212" t="e">
        <f>AS10+AS16+AS24+AS29+AS35+#REF!+#REF!+#REF!+#REF!+#REF!</f>
        <v>#REF!</v>
      </c>
      <c r="AT39" s="211" t="e">
        <f>AT10+AT16+AT24+AT29+AT35+#REF!+#REF!+#REF!+#REF!+#REF!</f>
        <v>#REF!</v>
      </c>
      <c r="AU39" s="212" t="e">
        <f>AU10+AU16+AU24+AU29+AU35+#REF!+#REF!+#REF!+#REF!+#REF!</f>
        <v>#REF!</v>
      </c>
      <c r="AV39" s="212" t="e">
        <f>AV10+AV16+AV24+AV29+AV35+#REF!+#REF!+#REF!+#REF!+#REF!</f>
        <v>#REF!</v>
      </c>
      <c r="AW39" s="212" t="e">
        <f>AW10+AW16+AW24+AW29+AW35+#REF!+#REF!+#REF!+#REF!+#REF!</f>
        <v>#REF!</v>
      </c>
      <c r="AX39" s="211" t="e">
        <f>AX10+AX16+AX24+AX29+AX35+#REF!+#REF!+#REF!+#REF!+#REF!</f>
        <v>#REF!</v>
      </c>
      <c r="AY39" s="212" t="e">
        <f>AY10+AY16+AY24+AY29+AY35+#REF!+#REF!+#REF!+#REF!+#REF!</f>
        <v>#REF!</v>
      </c>
      <c r="AZ39" s="212" t="e">
        <f>AZ10+AZ16+AZ24+AZ29+AZ35+#REF!+#REF!+#REF!+#REF!+#REF!</f>
        <v>#REF!</v>
      </c>
      <c r="BA39" s="212" t="e">
        <f>BA10+BA16+BA24+BA29+BA35+#REF!+#REF!+#REF!+#REF!+#REF!</f>
        <v>#REF!</v>
      </c>
      <c r="BB39" s="211" t="e">
        <f>BB10+BB16+BB24+BB29+BB35+#REF!+#REF!+#REF!+#REF!+#REF!</f>
        <v>#REF!</v>
      </c>
      <c r="BC39" s="212" t="e">
        <f>BC10+BC16+BC24+BC29+BC35+#REF!+#REF!+#REF!+#REF!+#REF!</f>
        <v>#REF!</v>
      </c>
      <c r="BD39" s="212" t="e">
        <f>BD10+BD16+BD24+BD29+BD35+#REF!+#REF!+#REF!+#REF!+#REF!</f>
        <v>#REF!</v>
      </c>
      <c r="BE39" s="212" t="e">
        <f>BE10+BE16+BE24+BE29+BE35+#REF!+#REF!+#REF!+#REF!+#REF!</f>
        <v>#REF!</v>
      </c>
      <c r="BF39" s="211" t="e">
        <f>BF10+BF16+BF24+BF29+BF35+#REF!+#REF!+#REF!+#REF!+#REF!</f>
        <v>#REF!</v>
      </c>
      <c r="BG39" s="212" t="e">
        <f>BG10+BG16+BG24+BG29+BG35+#REF!+#REF!+#REF!+#REF!+#REF!</f>
        <v>#REF!</v>
      </c>
      <c r="BH39" s="212" t="e">
        <f>BH10+BH16+BH24+BH29+BH35+#REF!+#REF!+#REF!+#REF!+#REF!</f>
        <v>#REF!</v>
      </c>
      <c r="BI39" s="212" t="e">
        <f>BI10+BI16+BI24+BI29+BI35+#REF!+#REF!+#REF!+#REF!+#REF!</f>
        <v>#REF!</v>
      </c>
      <c r="BJ39" s="137">
        <f>BJ10+BJ16+BJ24+BJ29+BJ35</f>
        <v>1023438.14</v>
      </c>
      <c r="BK39" s="140">
        <f t="shared" ref="BK39" si="13">BJ39/C39</f>
        <v>4.5141280013537469E-2</v>
      </c>
      <c r="BL39" s="139">
        <f t="shared" ref="BL39" si="14">C39-BJ39</f>
        <v>21648451.972400002</v>
      </c>
      <c r="BM39" s="186">
        <f>BM10+BM16+BM24+BM29+BM35</f>
        <v>1009475.5900000001</v>
      </c>
      <c r="BN39" s="138">
        <f>BN10+BN16+BN24+BN29+BN35</f>
        <v>858054.26</v>
      </c>
      <c r="BO39" s="141">
        <f>BN39/E39</f>
        <v>4.6131949462365589E-2</v>
      </c>
      <c r="BP39" s="142">
        <f>E39-BN39</f>
        <v>17741945.739999998</v>
      </c>
      <c r="BQ39" s="137">
        <v>1636663</v>
      </c>
      <c r="BR39" s="137">
        <v>7188849</v>
      </c>
      <c r="BS39" s="137">
        <v>8926399</v>
      </c>
    </row>
    <row r="40" spans="1:76" s="22" customFormat="1" ht="20.45" customHeight="1">
      <c r="A40" s="178"/>
      <c r="B40" s="178"/>
      <c r="C40" s="178"/>
      <c r="D40" s="179"/>
      <c r="E40" s="178"/>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78"/>
      <c r="BK40" s="181"/>
      <c r="BL40" s="178"/>
      <c r="BM40" s="178"/>
      <c r="BN40" s="178"/>
      <c r="BO40" s="181"/>
      <c r="BP40" s="178"/>
      <c r="BQ40" s="178"/>
      <c r="BR40" s="178"/>
      <c r="BS40" s="232"/>
    </row>
    <row r="41" spans="1:76" ht="38.25" customHeight="1">
      <c r="A41" s="380" t="s">
        <v>204</v>
      </c>
      <c r="B41" s="381"/>
      <c r="C41" s="381"/>
      <c r="D41" s="381"/>
      <c r="E41" s="381"/>
      <c r="F41" s="381"/>
      <c r="G41" s="381"/>
      <c r="H41" s="381"/>
      <c r="I41" s="381"/>
      <c r="J41" s="381"/>
      <c r="K41" s="381"/>
      <c r="L41" s="381"/>
      <c r="M41" s="381"/>
      <c r="N41" s="381"/>
      <c r="O41" s="381"/>
      <c r="P41" s="381"/>
      <c r="Q41" s="381"/>
      <c r="R41" s="381"/>
      <c r="S41" s="381"/>
      <c r="T41" s="381"/>
      <c r="U41" s="381"/>
      <c r="V41" s="381"/>
      <c r="W41" s="381"/>
      <c r="X41" s="381"/>
      <c r="Y41" s="381"/>
      <c r="Z41" s="381"/>
      <c r="AA41" s="381"/>
      <c r="AB41" s="381"/>
      <c r="AC41" s="381"/>
      <c r="AD41" s="381"/>
      <c r="AE41" s="381"/>
      <c r="AF41" s="381"/>
      <c r="AG41" s="381"/>
      <c r="AH41" s="381"/>
      <c r="AI41" s="381"/>
      <c r="AJ41" s="381"/>
      <c r="AK41" s="381"/>
      <c r="AL41" s="381"/>
      <c r="AM41" s="381"/>
      <c r="AN41" s="381"/>
      <c r="AO41" s="381"/>
      <c r="AP41" s="381"/>
      <c r="AQ41" s="381"/>
      <c r="AR41" s="381"/>
      <c r="AS41" s="381"/>
      <c r="AT41" s="381"/>
      <c r="AU41" s="381"/>
      <c r="AV41" s="381"/>
      <c r="AW41" s="381"/>
      <c r="AX41" s="381"/>
      <c r="AY41" s="381"/>
      <c r="AZ41" s="381"/>
      <c r="BA41" s="381"/>
      <c r="BB41" s="381"/>
      <c r="BC41" s="381"/>
      <c r="BD41" s="381"/>
      <c r="BE41" s="381"/>
      <c r="BF41" s="381"/>
      <c r="BG41" s="381"/>
      <c r="BH41" s="381"/>
      <c r="BI41" s="381"/>
      <c r="BJ41" s="381"/>
      <c r="BK41" s="381"/>
      <c r="BL41" s="381"/>
      <c r="BM41" s="381"/>
      <c r="BN41" s="381"/>
      <c r="BO41" s="381"/>
      <c r="BP41" s="381"/>
      <c r="BQ41" s="381"/>
      <c r="BR41" s="381"/>
      <c r="BS41" s="381"/>
    </row>
    <row r="42" spans="1:76" ht="25.5" customHeight="1">
      <c r="A42" s="378" t="s">
        <v>205</v>
      </c>
      <c r="B42" s="379"/>
      <c r="C42" s="379"/>
      <c r="D42" s="379"/>
      <c r="E42" s="379"/>
      <c r="F42" s="379"/>
      <c r="G42" s="379"/>
      <c r="H42" s="379"/>
      <c r="I42" s="379"/>
      <c r="J42" s="379"/>
      <c r="K42" s="379"/>
      <c r="L42" s="379"/>
      <c r="M42" s="379"/>
      <c r="N42" s="379"/>
      <c r="O42" s="379"/>
      <c r="P42" s="379"/>
      <c r="Q42" s="379"/>
      <c r="R42" s="379"/>
      <c r="S42" s="379"/>
      <c r="T42" s="379"/>
      <c r="U42" s="379"/>
      <c r="V42" s="379"/>
      <c r="W42" s="379"/>
      <c r="X42" s="379"/>
      <c r="Y42" s="379"/>
      <c r="Z42" s="379"/>
      <c r="AA42" s="379"/>
      <c r="AB42" s="379"/>
      <c r="AC42" s="379"/>
      <c r="AD42" s="379"/>
      <c r="AE42" s="379"/>
      <c r="AF42" s="379"/>
      <c r="AG42" s="379"/>
      <c r="AH42" s="379"/>
      <c r="AI42" s="379"/>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c r="BF42" s="379"/>
      <c r="BG42" s="379"/>
      <c r="BH42" s="379"/>
      <c r="BI42" s="379"/>
      <c r="BJ42" s="379"/>
      <c r="BK42" s="379"/>
      <c r="BL42" s="379"/>
      <c r="BM42" s="379"/>
      <c r="BN42" s="379"/>
      <c r="BO42" s="379"/>
      <c r="BP42" s="379"/>
      <c r="BQ42" s="379"/>
      <c r="BR42" s="379"/>
      <c r="BS42" s="379"/>
    </row>
    <row r="43" spans="1:76" ht="38.25" customHeight="1">
      <c r="A43" s="382" t="s">
        <v>206</v>
      </c>
      <c r="B43" s="383"/>
      <c r="C43" s="383"/>
      <c r="D43" s="383"/>
      <c r="E43" s="383"/>
      <c r="F43" s="383"/>
      <c r="G43" s="383"/>
      <c r="H43" s="383"/>
      <c r="I43" s="383"/>
      <c r="J43" s="383"/>
      <c r="K43" s="383"/>
      <c r="L43" s="383"/>
      <c r="M43" s="383"/>
      <c r="N43" s="383"/>
      <c r="O43" s="383"/>
      <c r="P43" s="383"/>
      <c r="Q43" s="383"/>
      <c r="R43" s="383"/>
      <c r="S43" s="383"/>
      <c r="T43" s="383"/>
      <c r="U43" s="383"/>
      <c r="V43" s="383"/>
      <c r="W43" s="383"/>
      <c r="X43" s="383"/>
      <c r="Y43" s="383"/>
      <c r="Z43" s="383"/>
      <c r="AA43" s="383"/>
      <c r="AB43" s="383"/>
      <c r="AC43" s="383"/>
      <c r="AD43" s="383"/>
      <c r="AE43" s="383"/>
      <c r="AF43" s="383"/>
      <c r="AG43" s="383"/>
      <c r="AH43" s="383"/>
      <c r="AI43" s="383"/>
      <c r="AJ43" s="383"/>
      <c r="AK43" s="383"/>
      <c r="AL43" s="383"/>
      <c r="AM43" s="383"/>
      <c r="AN43" s="383"/>
      <c r="AO43" s="383"/>
      <c r="AP43" s="383"/>
      <c r="AQ43" s="383"/>
      <c r="AR43" s="383"/>
      <c r="AS43" s="383"/>
      <c r="AT43" s="383"/>
      <c r="AU43" s="383"/>
      <c r="AV43" s="383"/>
      <c r="AW43" s="383"/>
      <c r="AX43" s="383"/>
      <c r="AY43" s="383"/>
      <c r="AZ43" s="383"/>
      <c r="BA43" s="383"/>
      <c r="BB43" s="383"/>
      <c r="BC43" s="383"/>
      <c r="BD43" s="383"/>
      <c r="BE43" s="383"/>
      <c r="BF43" s="383"/>
      <c r="BG43" s="383"/>
      <c r="BH43" s="383"/>
      <c r="BI43" s="383"/>
      <c r="BJ43" s="383"/>
      <c r="BK43" s="383"/>
      <c r="BL43" s="383"/>
      <c r="BM43" s="383"/>
      <c r="BN43" s="383"/>
      <c r="BO43" s="383"/>
      <c r="BP43" s="383"/>
      <c r="BQ43" s="383"/>
      <c r="BR43" s="383"/>
      <c r="BS43" s="383"/>
    </row>
    <row r="44" spans="1:76" ht="27" customHeight="1">
      <c r="A44" s="378" t="s">
        <v>207</v>
      </c>
      <c r="B44" s="379"/>
      <c r="C44" s="379"/>
      <c r="D44" s="379"/>
      <c r="E44" s="379"/>
      <c r="F44" s="379"/>
      <c r="G44" s="379"/>
      <c r="H44" s="379"/>
      <c r="I44" s="379"/>
      <c r="J44" s="379"/>
      <c r="K44" s="379"/>
      <c r="L44" s="379"/>
      <c r="M44" s="379"/>
      <c r="N44" s="379"/>
      <c r="O44" s="379"/>
      <c r="P44" s="379"/>
      <c r="Q44" s="379"/>
      <c r="R44" s="379"/>
      <c r="S44" s="379"/>
      <c r="T44" s="379"/>
      <c r="U44" s="379"/>
      <c r="V44" s="379"/>
      <c r="W44" s="379"/>
      <c r="X44" s="379"/>
      <c r="Y44" s="379"/>
      <c r="Z44" s="379"/>
      <c r="AA44" s="379"/>
      <c r="AB44" s="379"/>
      <c r="AC44" s="379"/>
      <c r="AD44" s="379"/>
      <c r="AE44" s="379"/>
      <c r="AF44" s="379"/>
      <c r="AG44" s="379"/>
      <c r="AH44" s="379"/>
      <c r="AI44" s="379"/>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c r="BF44" s="379"/>
      <c r="BG44" s="379"/>
      <c r="BH44" s="379"/>
      <c r="BI44" s="379"/>
      <c r="BJ44" s="379"/>
      <c r="BK44" s="379"/>
      <c r="BL44" s="379"/>
      <c r="BM44" s="379"/>
      <c r="BN44" s="379"/>
      <c r="BO44" s="379"/>
      <c r="BP44" s="379"/>
      <c r="BQ44" s="379"/>
      <c r="BR44" s="379"/>
      <c r="BS44" s="379"/>
    </row>
    <row r="45" spans="1:76" ht="43.5" customHeight="1">
      <c r="A45" s="382" t="s">
        <v>208</v>
      </c>
      <c r="B45" s="384"/>
      <c r="C45" s="384"/>
      <c r="D45" s="384"/>
      <c r="E45" s="384"/>
      <c r="F45" s="384"/>
      <c r="G45" s="384"/>
      <c r="H45" s="384"/>
      <c r="I45" s="384"/>
      <c r="J45" s="384"/>
      <c r="K45" s="384"/>
      <c r="L45" s="384"/>
      <c r="M45" s="384"/>
      <c r="N45" s="384"/>
      <c r="O45" s="384"/>
      <c r="P45" s="384"/>
      <c r="Q45" s="384"/>
      <c r="R45" s="384"/>
      <c r="S45" s="384"/>
      <c r="T45" s="384"/>
      <c r="U45" s="384"/>
      <c r="V45" s="384"/>
      <c r="W45" s="384"/>
      <c r="X45" s="384"/>
      <c r="Y45" s="384"/>
      <c r="Z45" s="384"/>
      <c r="AA45" s="384"/>
      <c r="AB45" s="384"/>
      <c r="AC45" s="384"/>
      <c r="AD45" s="384"/>
      <c r="AE45" s="384"/>
      <c r="AF45" s="384"/>
      <c r="AG45" s="384"/>
      <c r="AH45" s="384"/>
      <c r="AI45" s="384"/>
      <c r="AJ45" s="384"/>
      <c r="AK45" s="384"/>
      <c r="AL45" s="384"/>
      <c r="AM45" s="384"/>
      <c r="AN45" s="384"/>
      <c r="AO45" s="384"/>
      <c r="AP45" s="384"/>
      <c r="AQ45" s="384"/>
      <c r="AR45" s="384"/>
      <c r="AS45" s="384"/>
      <c r="AT45" s="384"/>
      <c r="AU45" s="384"/>
      <c r="AV45" s="384"/>
      <c r="AW45" s="384"/>
      <c r="AX45" s="384"/>
      <c r="AY45" s="384"/>
      <c r="AZ45" s="384"/>
      <c r="BA45" s="384"/>
      <c r="BB45" s="384"/>
      <c r="BC45" s="384"/>
      <c r="BD45" s="384"/>
      <c r="BE45" s="384"/>
      <c r="BF45" s="384"/>
      <c r="BG45" s="384"/>
      <c r="BH45" s="384"/>
      <c r="BI45" s="384"/>
      <c r="BJ45" s="384"/>
      <c r="BK45" s="384"/>
      <c r="BL45" s="384"/>
      <c r="BM45" s="384"/>
      <c r="BN45" s="384"/>
      <c r="BO45" s="384"/>
      <c r="BP45" s="384"/>
      <c r="BQ45" s="384"/>
      <c r="BR45" s="384"/>
      <c r="BS45" s="384"/>
    </row>
    <row r="46" spans="1:76" ht="32.25" customHeight="1">
      <c r="A46" s="378" t="s">
        <v>209</v>
      </c>
      <c r="B46" s="379"/>
      <c r="C46" s="379"/>
      <c r="D46" s="379"/>
      <c r="E46" s="379"/>
      <c r="F46" s="379"/>
      <c r="G46" s="379"/>
      <c r="H46" s="379"/>
      <c r="I46" s="379"/>
      <c r="J46" s="379"/>
      <c r="K46" s="379"/>
      <c r="L46" s="379"/>
      <c r="M46" s="379"/>
      <c r="N46" s="379"/>
      <c r="O46" s="379"/>
      <c r="P46" s="379"/>
      <c r="Q46" s="379"/>
      <c r="R46" s="379"/>
      <c r="S46" s="379"/>
      <c r="T46" s="379"/>
      <c r="U46" s="379"/>
      <c r="V46" s="379"/>
      <c r="W46" s="379"/>
      <c r="X46" s="379"/>
      <c r="Y46" s="379"/>
      <c r="Z46" s="379"/>
      <c r="AA46" s="379"/>
      <c r="AB46" s="379"/>
      <c r="AC46" s="379"/>
      <c r="AD46" s="379"/>
      <c r="AE46" s="379"/>
      <c r="AF46" s="379"/>
      <c r="AG46" s="379"/>
      <c r="AH46" s="379"/>
      <c r="AI46" s="379"/>
      <c r="AJ46" s="379"/>
      <c r="AK46" s="379"/>
      <c r="AL46" s="379"/>
      <c r="AM46" s="379"/>
      <c r="AN46" s="379"/>
      <c r="AO46" s="379"/>
      <c r="AP46" s="379"/>
      <c r="AQ46" s="379"/>
      <c r="AR46" s="379"/>
      <c r="AS46" s="379"/>
      <c r="AT46" s="379"/>
      <c r="AU46" s="379"/>
      <c r="AV46" s="379"/>
      <c r="AW46" s="379"/>
      <c r="AX46" s="379"/>
      <c r="AY46" s="379"/>
      <c r="AZ46" s="379"/>
      <c r="BA46" s="379"/>
      <c r="BB46" s="379"/>
      <c r="BC46" s="379"/>
      <c r="BD46" s="379"/>
      <c r="BE46" s="379"/>
      <c r="BF46" s="379"/>
      <c r="BG46" s="379"/>
      <c r="BH46" s="379"/>
      <c r="BI46" s="379"/>
      <c r="BJ46" s="379"/>
      <c r="BK46" s="379"/>
      <c r="BL46" s="379"/>
      <c r="BM46" s="379"/>
      <c r="BN46" s="379"/>
      <c r="BO46" s="379"/>
      <c r="BP46" s="379"/>
      <c r="BQ46" s="379"/>
      <c r="BR46" s="379"/>
      <c r="BS46" s="379"/>
    </row>
    <row r="47" spans="1:76" ht="53.25" customHeight="1">
      <c r="A47" s="380" t="s">
        <v>210</v>
      </c>
      <c r="B47" s="381"/>
      <c r="C47" s="381"/>
      <c r="D47" s="381"/>
      <c r="E47" s="381"/>
      <c r="F47" s="381"/>
      <c r="G47" s="381"/>
      <c r="H47" s="381"/>
      <c r="I47" s="381"/>
      <c r="J47" s="381"/>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c r="AK47" s="381"/>
      <c r="AL47" s="381"/>
      <c r="AM47" s="381"/>
      <c r="AN47" s="381"/>
      <c r="AO47" s="381"/>
      <c r="AP47" s="381"/>
      <c r="AQ47" s="381"/>
      <c r="AR47" s="381"/>
      <c r="AS47" s="381"/>
      <c r="AT47" s="381"/>
      <c r="AU47" s="381"/>
      <c r="AV47" s="381"/>
      <c r="AW47" s="381"/>
      <c r="AX47" s="381"/>
      <c r="AY47" s="381"/>
      <c r="AZ47" s="381"/>
      <c r="BA47" s="381"/>
      <c r="BB47" s="381"/>
      <c r="BC47" s="381"/>
      <c r="BD47" s="381"/>
      <c r="BE47" s="381"/>
      <c r="BF47" s="381"/>
      <c r="BG47" s="381"/>
      <c r="BH47" s="381"/>
      <c r="BI47" s="381"/>
      <c r="BJ47" s="381"/>
      <c r="BK47" s="381"/>
      <c r="BL47" s="381"/>
      <c r="BM47" s="381"/>
      <c r="BN47" s="381"/>
      <c r="BO47" s="381"/>
      <c r="BP47" s="381"/>
      <c r="BQ47" s="381"/>
      <c r="BR47" s="381"/>
      <c r="BS47" s="381"/>
    </row>
    <row r="48" spans="1:76" ht="38.25" customHeight="1">
      <c r="A48" s="378" t="s">
        <v>211</v>
      </c>
      <c r="B48" s="379"/>
      <c r="C48" s="379"/>
      <c r="D48" s="379"/>
      <c r="E48" s="379"/>
      <c r="F48" s="379"/>
      <c r="G48" s="379"/>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c r="AF48" s="379"/>
      <c r="AG48" s="379"/>
      <c r="AH48" s="379"/>
      <c r="AI48" s="379"/>
      <c r="AJ48" s="379"/>
      <c r="AK48" s="379"/>
      <c r="AL48" s="379"/>
      <c r="AM48" s="379"/>
      <c r="AN48" s="379"/>
      <c r="AO48" s="379"/>
      <c r="AP48" s="379"/>
      <c r="AQ48" s="379"/>
      <c r="AR48" s="379"/>
      <c r="AS48" s="379"/>
      <c r="AT48" s="379"/>
      <c r="AU48" s="379"/>
      <c r="AV48" s="379"/>
      <c r="AW48" s="379"/>
      <c r="AX48" s="379"/>
      <c r="AY48" s="379"/>
      <c r="AZ48" s="379"/>
      <c r="BA48" s="379"/>
      <c r="BB48" s="379"/>
      <c r="BC48" s="379"/>
      <c r="BD48" s="379"/>
      <c r="BE48" s="379"/>
      <c r="BF48" s="379"/>
      <c r="BG48" s="379"/>
      <c r="BH48" s="379"/>
      <c r="BI48" s="379"/>
      <c r="BJ48" s="379"/>
      <c r="BK48" s="379"/>
      <c r="BL48" s="379"/>
      <c r="BM48" s="379"/>
      <c r="BN48" s="379"/>
      <c r="BO48" s="379"/>
      <c r="BP48" s="379"/>
      <c r="BQ48" s="379"/>
      <c r="BR48" s="379"/>
      <c r="BS48" s="379"/>
    </row>
    <row r="49" spans="1:71" ht="54" customHeight="1">
      <c r="A49" s="388" t="s">
        <v>212</v>
      </c>
      <c r="B49" s="381"/>
      <c r="C49" s="381"/>
      <c r="D49" s="381"/>
      <c r="E49" s="381"/>
      <c r="F49" s="381"/>
      <c r="G49" s="381"/>
      <c r="H49" s="38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381"/>
      <c r="AL49" s="381"/>
      <c r="AM49" s="381"/>
      <c r="AN49" s="381"/>
      <c r="AO49" s="381"/>
      <c r="AP49" s="381"/>
      <c r="AQ49" s="381"/>
      <c r="AR49" s="381"/>
      <c r="AS49" s="381"/>
      <c r="AT49" s="381"/>
      <c r="AU49" s="381"/>
      <c r="AV49" s="381"/>
      <c r="AW49" s="381"/>
      <c r="AX49" s="381"/>
      <c r="AY49" s="381"/>
      <c r="AZ49" s="381"/>
      <c r="BA49" s="381"/>
      <c r="BB49" s="381"/>
      <c r="BC49" s="381"/>
      <c r="BD49" s="381"/>
      <c r="BE49" s="381"/>
      <c r="BF49" s="381"/>
      <c r="BG49" s="381"/>
      <c r="BH49" s="381"/>
      <c r="BI49" s="381"/>
      <c r="BJ49" s="381"/>
      <c r="BK49" s="381"/>
      <c r="BL49" s="381"/>
      <c r="BM49" s="381"/>
      <c r="BN49" s="381"/>
      <c r="BO49" s="381"/>
      <c r="BP49" s="381"/>
      <c r="BQ49" s="381"/>
      <c r="BR49" s="381"/>
      <c r="BS49" s="381"/>
    </row>
    <row r="50" spans="1:71" ht="46.5" customHeight="1">
      <c r="A50" s="378" t="s">
        <v>213</v>
      </c>
      <c r="B50" s="379"/>
      <c r="C50" s="379"/>
      <c r="D50" s="379"/>
      <c r="E50" s="379"/>
      <c r="F50" s="379"/>
      <c r="G50" s="379"/>
      <c r="H50" s="379"/>
      <c r="I50" s="379"/>
      <c r="J50" s="379"/>
      <c r="K50" s="379"/>
      <c r="L50" s="379"/>
      <c r="M50" s="379"/>
      <c r="N50" s="379"/>
      <c r="O50" s="379"/>
      <c r="P50" s="379"/>
      <c r="Q50" s="379"/>
      <c r="R50" s="379"/>
      <c r="S50" s="379"/>
      <c r="T50" s="379"/>
      <c r="U50" s="379"/>
      <c r="V50" s="379"/>
      <c r="W50" s="379"/>
      <c r="X50" s="379"/>
      <c r="Y50" s="379"/>
      <c r="Z50" s="379"/>
      <c r="AA50" s="379"/>
      <c r="AB50" s="379"/>
      <c r="AC50" s="379"/>
      <c r="AD50" s="379"/>
      <c r="AE50" s="379"/>
      <c r="AF50" s="379"/>
      <c r="AG50" s="379"/>
      <c r="AH50" s="379"/>
      <c r="AI50" s="379"/>
      <c r="AJ50" s="379"/>
      <c r="AK50" s="379"/>
      <c r="AL50" s="379"/>
      <c r="AM50" s="379"/>
      <c r="AN50" s="379"/>
      <c r="AO50" s="379"/>
      <c r="AP50" s="379"/>
      <c r="AQ50" s="379"/>
      <c r="AR50" s="379"/>
      <c r="AS50" s="379"/>
      <c r="AT50" s="379"/>
      <c r="AU50" s="379"/>
      <c r="AV50" s="379"/>
      <c r="AW50" s="379"/>
      <c r="AX50" s="379"/>
      <c r="AY50" s="379"/>
      <c r="AZ50" s="379"/>
      <c r="BA50" s="379"/>
      <c r="BB50" s="379"/>
      <c r="BC50" s="379"/>
      <c r="BD50" s="379"/>
      <c r="BE50" s="379"/>
      <c r="BF50" s="379"/>
      <c r="BG50" s="379"/>
      <c r="BH50" s="379"/>
      <c r="BI50" s="379"/>
      <c r="BJ50" s="379"/>
      <c r="BK50" s="379"/>
      <c r="BL50" s="379"/>
      <c r="BM50" s="379"/>
      <c r="BN50" s="379"/>
      <c r="BO50" s="379"/>
      <c r="BP50" s="379"/>
      <c r="BQ50" s="379"/>
      <c r="BR50" s="379"/>
      <c r="BS50" s="379"/>
    </row>
  </sheetData>
  <sheetProtection formatColumns="0"/>
  <customSheetViews>
    <customSheetView guid="{18716E43-88F1-44DC-AE73-ADDC61118D9F}" fitToPage="1" hiddenColumns="1" topLeftCell="A11">
      <selection activeCell="A27" sqref="A27:R27"/>
      <pageMargins left="0" right="0" top="0" bottom="0" header="0" footer="0"/>
      <pageSetup paperSize="9" scale="84" fitToHeight="6" orientation="landscape"/>
      <headerFooter alignWithMargins="0"/>
    </customSheetView>
  </customSheetViews>
  <mergeCells count="33">
    <mergeCell ref="BQ4:BS4"/>
    <mergeCell ref="A49:BS49"/>
    <mergeCell ref="BM7:BP7"/>
    <mergeCell ref="BJ7:BL7"/>
    <mergeCell ref="AL6:AM6"/>
    <mergeCell ref="AP6:AQ6"/>
    <mergeCell ref="AT6:AU6"/>
    <mergeCell ref="BQ6:BS6"/>
    <mergeCell ref="A50:BS50"/>
    <mergeCell ref="A48:BS48"/>
    <mergeCell ref="A41:BS41"/>
    <mergeCell ref="A43:BS43"/>
    <mergeCell ref="A42:BS42"/>
    <mergeCell ref="A46:BS46"/>
    <mergeCell ref="A47:BS47"/>
    <mergeCell ref="A45:BS45"/>
    <mergeCell ref="A44:BS44"/>
    <mergeCell ref="A1:BS1"/>
    <mergeCell ref="A2:BS2"/>
    <mergeCell ref="A3:BS3"/>
    <mergeCell ref="A6:C6"/>
    <mergeCell ref="BJ6:BP6"/>
    <mergeCell ref="F6:G6"/>
    <mergeCell ref="J6:K6"/>
    <mergeCell ref="N6:O6"/>
    <mergeCell ref="R6:S6"/>
    <mergeCell ref="V6:W6"/>
    <mergeCell ref="Z6:AA6"/>
    <mergeCell ref="AD6:AE6"/>
    <mergeCell ref="AH6:AI6"/>
    <mergeCell ref="AX6:AY6"/>
    <mergeCell ref="BB6:BC6"/>
    <mergeCell ref="BF6:BG6"/>
  </mergeCells>
  <phoneticPr fontId="9" type="noConversion"/>
  <pageMargins left="0.23622047244094491" right="0.23622047244094491" top="0.35433070866141736" bottom="0.35433070866141736" header="0.31496062992125984" footer="0.31496062992125984"/>
  <pageSetup paperSize="8" scale="83" fitToHeight="0" orientation="landscape" r:id="rId1"/>
  <headerFooter alignWithMargins="0">
    <oddFooter>&amp;A&amp;RPage &amp;P</oddFooter>
  </headerFooter>
  <rowBreaks count="1" manualBreakCount="1">
    <brk id="40" max="16383" man="1"/>
  </rowBreaks>
  <legacyDrawing r:id="rId2"/>
  <extLst>
    <ext xmlns:x14="http://schemas.microsoft.com/office/spreadsheetml/2009/9/main" uri="{78C0D931-6437-407d-A8EE-F0AAD7539E65}">
      <x14:conditionalFormattings>
        <x14:conditionalFormatting xmlns:xm="http://schemas.microsoft.com/office/excel/2006/main">
          <x14:cfRule type="cellIs" priority="138" operator="greaterThan" id="{D56B231B-6EE2-48F3-91F1-5FF11C2AEE1B}">
            <xm:f>'Reimbursement Request'!$B$13</xm:f>
            <x14:dxf>
              <font>
                <color rgb="FFFF0000"/>
              </font>
            </x14:dxf>
          </x14:cfRule>
          <xm:sqref>E39:E40</xm:sqref>
        </x14:conditionalFormatting>
        <x14:conditionalFormatting xmlns:xm="http://schemas.microsoft.com/office/excel/2006/main">
          <x14:cfRule type="expression" priority="190" id="{223FDE79-8DDF-46BD-AF31-753403BDC853}">
            <xm:f>$F$5='Reimbursement Request'!$B$11:$I$11</xm:f>
            <x14:dxf>
              <font>
                <color theme="1"/>
              </font>
            </x14:dxf>
          </x14:cfRule>
          <xm:sqref>N5:Q5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pageSetUpPr fitToPage="1"/>
  </sheetPr>
  <dimension ref="A1:R47"/>
  <sheetViews>
    <sheetView showWhiteSpace="0" zoomScale="90" zoomScaleNormal="90" zoomScalePageLayoutView="85" workbookViewId="0">
      <selection activeCell="B38" sqref="B38:J38"/>
    </sheetView>
  </sheetViews>
  <sheetFormatPr defaultColWidth="9.140625" defaultRowHeight="12.75" customHeight="1"/>
  <cols>
    <col min="1" max="1" width="5.42578125" style="15" customWidth="1"/>
    <col min="2" max="2" width="11.5703125" style="23" customWidth="1"/>
    <col min="3" max="9" width="11.5703125" style="15" customWidth="1"/>
    <col min="10" max="10" width="30.85546875" style="15" customWidth="1"/>
    <col min="11" max="11" width="13" style="15" customWidth="1"/>
    <col min="12" max="12" width="3.5703125" style="15" customWidth="1"/>
    <col min="13" max="13" width="7.85546875" style="15" hidden="1" customWidth="1"/>
    <col min="14" max="17" width="9.140625" style="15" hidden="1" customWidth="1"/>
    <col min="18" max="18" width="3.5703125" style="15" hidden="1" customWidth="1"/>
    <col min="19" max="16384" width="9.140625" style="15"/>
  </cols>
  <sheetData>
    <row r="1" spans="1:10" ht="21" customHeight="1">
      <c r="A1" s="413" t="str">
        <f>'Reimbursement Request'!A1:I1</f>
        <v>Swiss-Estonian Cooperation Programme</v>
      </c>
      <c r="B1" s="413"/>
      <c r="C1" s="413"/>
      <c r="D1" s="413"/>
      <c r="E1" s="413"/>
      <c r="F1" s="413"/>
      <c r="G1" s="413"/>
      <c r="H1" s="413"/>
      <c r="I1" s="413"/>
      <c r="J1" s="414"/>
    </row>
    <row r="2" spans="1:10">
      <c r="A2" s="415" t="str">
        <f>CONCATENATE('Reimbursement Request'!A3:I3," / ",'Reimbursement Request'!A2:I2)</f>
        <v>Supporting Social Inclusion / Reimbursement Request No. 2</v>
      </c>
      <c r="B2" s="415"/>
      <c r="C2" s="415"/>
      <c r="D2" s="415"/>
      <c r="E2" s="415"/>
      <c r="F2" s="415"/>
      <c r="G2" s="415"/>
      <c r="H2" s="415"/>
      <c r="I2" s="415"/>
      <c r="J2" s="415"/>
    </row>
    <row r="3" spans="1:10" ht="20.25">
      <c r="A3" s="416" t="s">
        <v>214</v>
      </c>
      <c r="B3" s="416"/>
      <c r="C3" s="416"/>
      <c r="D3" s="416"/>
      <c r="E3" s="416"/>
      <c r="F3" s="416"/>
      <c r="G3" s="416"/>
      <c r="H3" s="416"/>
      <c r="I3" s="416"/>
      <c r="J3" s="333"/>
    </row>
    <row r="4" spans="1:10" ht="15.75">
      <c r="A4" s="39"/>
      <c r="B4" s="257"/>
      <c r="C4" s="39"/>
      <c r="D4" s="39"/>
      <c r="E4" s="39"/>
      <c r="F4" s="39"/>
      <c r="G4" s="39"/>
      <c r="H4" s="39"/>
      <c r="I4" s="39"/>
      <c r="J4" s="39"/>
    </row>
    <row r="5" spans="1:10">
      <c r="A5" s="40"/>
      <c r="B5" s="41"/>
      <c r="C5" s="40"/>
      <c r="D5" s="40"/>
      <c r="E5" s="40"/>
      <c r="F5" s="40"/>
      <c r="G5" s="40"/>
      <c r="H5" s="40"/>
      <c r="I5" s="40"/>
      <c r="J5" s="41"/>
    </row>
    <row r="6" spans="1:10" ht="17.25" customHeight="1">
      <c r="A6" s="427" t="str">
        <f>'Financial Progress'!B10</f>
        <v>Management Costs</v>
      </c>
      <c r="B6" s="428"/>
      <c r="C6" s="428"/>
      <c r="D6" s="428"/>
      <c r="E6" s="428"/>
      <c r="F6" s="428"/>
      <c r="G6" s="428"/>
      <c r="H6" s="428"/>
      <c r="I6" s="428"/>
      <c r="J6" s="429"/>
    </row>
    <row r="7" spans="1:10">
      <c r="A7" s="44" t="s">
        <v>215</v>
      </c>
      <c r="B7" s="417" t="s">
        <v>216</v>
      </c>
      <c r="C7" s="418"/>
      <c r="D7" s="418"/>
      <c r="E7" s="418"/>
      <c r="F7" s="418"/>
      <c r="G7" s="418"/>
      <c r="H7" s="419"/>
      <c r="I7" s="419"/>
      <c r="J7" s="420"/>
    </row>
    <row r="8" spans="1:10" ht="86.25" customHeight="1">
      <c r="A8" s="246">
        <v>1.1000000000000001</v>
      </c>
      <c r="B8" s="424" t="s">
        <v>217</v>
      </c>
      <c r="C8" s="425"/>
      <c r="D8" s="425"/>
      <c r="E8" s="425"/>
      <c r="F8" s="425"/>
      <c r="G8" s="425"/>
      <c r="H8" s="425"/>
      <c r="I8" s="425"/>
      <c r="J8" s="426"/>
    </row>
    <row r="9" spans="1:10" ht="72.75" customHeight="1">
      <c r="A9" s="246">
        <v>1.2</v>
      </c>
      <c r="B9" s="424" t="s">
        <v>218</v>
      </c>
      <c r="C9" s="425"/>
      <c r="D9" s="425"/>
      <c r="E9" s="425"/>
      <c r="F9" s="425"/>
      <c r="G9" s="425"/>
      <c r="H9" s="425"/>
      <c r="I9" s="425"/>
      <c r="J9" s="426"/>
    </row>
    <row r="10" spans="1:10" ht="87" customHeight="1">
      <c r="A10" s="246">
        <v>1.3</v>
      </c>
      <c r="B10" s="424" t="s">
        <v>219</v>
      </c>
      <c r="C10" s="425"/>
      <c r="D10" s="425"/>
      <c r="E10" s="425"/>
      <c r="F10" s="425"/>
      <c r="G10" s="425"/>
      <c r="H10" s="425"/>
      <c r="I10" s="425"/>
      <c r="J10" s="426"/>
    </row>
    <row r="11" spans="1:10" ht="106.5" customHeight="1">
      <c r="A11" s="246">
        <v>1.4</v>
      </c>
      <c r="B11" s="424" t="s">
        <v>220</v>
      </c>
      <c r="C11" s="425"/>
      <c r="D11" s="425"/>
      <c r="E11" s="425"/>
      <c r="F11" s="425"/>
      <c r="G11" s="425"/>
      <c r="H11" s="425"/>
      <c r="I11" s="425"/>
      <c r="J11" s="426"/>
    </row>
    <row r="12" spans="1:10" ht="30.95" customHeight="1">
      <c r="A12" s="246">
        <v>1.5</v>
      </c>
      <c r="B12" s="424" t="s">
        <v>221</v>
      </c>
      <c r="C12" s="425"/>
      <c r="D12" s="425"/>
      <c r="E12" s="425"/>
      <c r="F12" s="425"/>
      <c r="G12" s="425"/>
      <c r="H12" s="425"/>
      <c r="I12" s="425"/>
      <c r="J12" s="426"/>
    </row>
    <row r="13" spans="1:10" ht="17.100000000000001" customHeight="1">
      <c r="A13" s="421" t="s">
        <v>222</v>
      </c>
      <c r="B13" s="422"/>
      <c r="C13" s="422"/>
      <c r="D13" s="422"/>
      <c r="E13" s="422"/>
      <c r="F13" s="422"/>
      <c r="G13" s="422"/>
      <c r="H13" s="422"/>
      <c r="I13" s="423"/>
      <c r="J13" s="237" t="s">
        <v>223</v>
      </c>
    </row>
    <row r="14" spans="1:10">
      <c r="A14" s="247"/>
      <c r="B14" s="258"/>
      <c r="C14" s="247"/>
      <c r="D14" s="247"/>
      <c r="E14" s="247"/>
      <c r="F14" s="247"/>
      <c r="G14" s="247"/>
      <c r="H14" s="247"/>
      <c r="I14" s="247"/>
      <c r="J14" s="247"/>
    </row>
    <row r="15" spans="1:10">
      <c r="A15" s="396" t="str">
        <f>'Financial Progress'!B16</f>
        <v xml:space="preserve">Programme Component 1 “Cultural and linguistic integration” </v>
      </c>
      <c r="B15" s="397"/>
      <c r="C15" s="397"/>
      <c r="D15" s="397"/>
      <c r="E15" s="397"/>
      <c r="F15" s="397"/>
      <c r="G15" s="397"/>
      <c r="H15" s="397"/>
      <c r="I15" s="397"/>
      <c r="J15" s="398"/>
    </row>
    <row r="16" spans="1:10">
      <c r="A16" s="248" t="s">
        <v>215</v>
      </c>
      <c r="B16" s="393" t="s">
        <v>216</v>
      </c>
      <c r="C16" s="399"/>
      <c r="D16" s="399"/>
      <c r="E16" s="399"/>
      <c r="F16" s="399"/>
      <c r="G16" s="399"/>
      <c r="H16" s="399"/>
      <c r="I16" s="399"/>
      <c r="J16" s="400"/>
    </row>
    <row r="17" spans="1:18" ht="93.75" customHeight="1">
      <c r="A17" s="250">
        <v>2.1</v>
      </c>
      <c r="B17" s="401" t="s">
        <v>224</v>
      </c>
      <c r="C17" s="402"/>
      <c r="D17" s="402"/>
      <c r="E17" s="402"/>
      <c r="F17" s="402"/>
      <c r="G17" s="402"/>
      <c r="H17" s="402"/>
      <c r="I17" s="402"/>
      <c r="J17" s="403"/>
      <c r="K17" s="402"/>
      <c r="L17" s="402"/>
      <c r="M17" s="402"/>
      <c r="N17" s="402"/>
      <c r="O17" s="402"/>
      <c r="P17" s="402"/>
      <c r="Q17" s="402"/>
      <c r="R17" s="403"/>
    </row>
    <row r="18" spans="1:18" ht="224.25" customHeight="1">
      <c r="A18" s="250">
        <v>2.2999999999999998</v>
      </c>
      <c r="B18" s="404" t="s">
        <v>368</v>
      </c>
      <c r="C18" s="405"/>
      <c r="D18" s="405"/>
      <c r="E18" s="405"/>
      <c r="F18" s="405"/>
      <c r="G18" s="405"/>
      <c r="H18" s="405"/>
      <c r="I18" s="405"/>
      <c r="J18" s="406"/>
      <c r="K18" s="405"/>
      <c r="L18" s="405"/>
      <c r="M18" s="405"/>
      <c r="N18" s="405"/>
      <c r="O18" s="405"/>
      <c r="P18" s="405"/>
      <c r="Q18" s="405"/>
      <c r="R18" s="406"/>
    </row>
    <row r="19" spans="1:18" ht="265.5" customHeight="1">
      <c r="A19" s="250">
        <v>2.4</v>
      </c>
      <c r="B19" s="407" t="s">
        <v>369</v>
      </c>
      <c r="C19" s="408"/>
      <c r="D19" s="408"/>
      <c r="E19" s="408"/>
      <c r="F19" s="408"/>
      <c r="G19" s="408"/>
      <c r="H19" s="408"/>
      <c r="I19" s="408"/>
      <c r="J19" s="408"/>
      <c r="K19" s="405"/>
      <c r="L19" s="405"/>
      <c r="M19" s="405"/>
      <c r="N19" s="405"/>
      <c r="O19" s="405"/>
      <c r="P19" s="405"/>
      <c r="Q19" s="405"/>
      <c r="R19" s="406"/>
    </row>
    <row r="20" spans="1:18" ht="261" customHeight="1">
      <c r="A20" s="250">
        <v>2.5</v>
      </c>
      <c r="B20" s="409" t="s">
        <v>225</v>
      </c>
      <c r="C20" s="410"/>
      <c r="D20" s="410"/>
      <c r="E20" s="410"/>
      <c r="F20" s="410"/>
      <c r="G20" s="410"/>
      <c r="H20" s="410"/>
      <c r="I20" s="410"/>
      <c r="J20" s="410"/>
      <c r="K20" s="454"/>
      <c r="L20" s="454"/>
      <c r="M20" s="454"/>
      <c r="N20" s="454"/>
      <c r="O20" s="454"/>
      <c r="P20" s="454"/>
      <c r="Q20" s="454"/>
      <c r="R20" s="455"/>
    </row>
    <row r="21" spans="1:18" ht="273.75" customHeight="1">
      <c r="A21" s="250">
        <v>2.6</v>
      </c>
      <c r="B21" s="411" t="s">
        <v>370</v>
      </c>
      <c r="C21" s="405"/>
      <c r="D21" s="405"/>
      <c r="E21" s="405"/>
      <c r="F21" s="405"/>
      <c r="G21" s="405"/>
      <c r="H21" s="405"/>
      <c r="I21" s="405"/>
      <c r="J21" s="406"/>
      <c r="K21" s="405"/>
      <c r="L21" s="405"/>
      <c r="M21" s="405"/>
      <c r="N21" s="405"/>
      <c r="O21" s="405"/>
      <c r="P21" s="405"/>
      <c r="Q21" s="405"/>
      <c r="R21" s="406"/>
    </row>
    <row r="22" spans="1:18" ht="126.75" customHeight="1">
      <c r="A22" s="250">
        <v>2.7</v>
      </c>
      <c r="B22" s="412" t="s">
        <v>226</v>
      </c>
      <c r="C22" s="402"/>
      <c r="D22" s="402"/>
      <c r="E22" s="402"/>
      <c r="F22" s="402"/>
      <c r="G22" s="402"/>
      <c r="H22" s="402"/>
      <c r="I22" s="402"/>
      <c r="J22" s="403"/>
      <c r="K22" s="402"/>
      <c r="L22" s="402"/>
      <c r="M22" s="402"/>
      <c r="N22" s="402"/>
      <c r="O22" s="402"/>
      <c r="P22" s="402"/>
      <c r="Q22" s="402"/>
      <c r="R22" s="403"/>
    </row>
    <row r="23" spans="1:18">
      <c r="A23" s="393" t="s">
        <v>222</v>
      </c>
      <c r="B23" s="394"/>
      <c r="C23" s="394"/>
      <c r="D23" s="394"/>
      <c r="E23" s="394"/>
      <c r="F23" s="394"/>
      <c r="G23" s="394"/>
      <c r="H23" s="394"/>
      <c r="I23" s="395"/>
      <c r="J23" s="253" t="s">
        <v>223</v>
      </c>
    </row>
    <row r="24" spans="1:18">
      <c r="A24" s="247"/>
      <c r="B24" s="258"/>
      <c r="C24" s="247"/>
      <c r="D24" s="247"/>
      <c r="E24" s="247"/>
      <c r="F24" s="247"/>
      <c r="G24" s="247"/>
      <c r="H24" s="247"/>
      <c r="I24" s="247"/>
      <c r="J24" s="247"/>
    </row>
    <row r="25" spans="1:18">
      <c r="A25" s="396" t="str">
        <f>'Financial Progress'!B24</f>
        <v>Programme Component 2 "Strengthening the social-and child protection services"</v>
      </c>
      <c r="B25" s="397"/>
      <c r="C25" s="397"/>
      <c r="D25" s="397"/>
      <c r="E25" s="397"/>
      <c r="F25" s="397"/>
      <c r="G25" s="397"/>
      <c r="H25" s="397"/>
      <c r="I25" s="397"/>
      <c r="J25" s="398"/>
    </row>
    <row r="26" spans="1:18">
      <c r="A26" s="254" t="s">
        <v>215</v>
      </c>
      <c r="B26" s="393" t="s">
        <v>216</v>
      </c>
      <c r="C26" s="399"/>
      <c r="D26" s="399"/>
      <c r="E26" s="399"/>
      <c r="F26" s="399"/>
      <c r="G26" s="399"/>
      <c r="H26" s="399"/>
      <c r="I26" s="399"/>
      <c r="J26" s="400"/>
    </row>
    <row r="27" spans="1:18" ht="119.1" customHeight="1">
      <c r="A27" s="250">
        <v>3.1</v>
      </c>
      <c r="B27" s="430" t="s">
        <v>227</v>
      </c>
      <c r="C27" s="410"/>
      <c r="D27" s="410"/>
      <c r="E27" s="410"/>
      <c r="F27" s="410"/>
      <c r="G27" s="410"/>
      <c r="H27" s="410"/>
      <c r="I27" s="410"/>
      <c r="J27" s="410"/>
      <c r="K27" s="402"/>
      <c r="L27" s="402"/>
      <c r="M27" s="402"/>
      <c r="N27" s="402"/>
      <c r="O27" s="402"/>
      <c r="P27" s="402"/>
      <c r="Q27" s="402"/>
      <c r="R27" s="403"/>
    </row>
    <row r="28" spans="1:18" ht="239.45" customHeight="1">
      <c r="A28" s="250">
        <v>3.2</v>
      </c>
      <c r="B28" s="431" t="s">
        <v>371</v>
      </c>
      <c r="C28" s="410"/>
      <c r="D28" s="410"/>
      <c r="E28" s="410"/>
      <c r="F28" s="410"/>
      <c r="G28" s="410"/>
      <c r="H28" s="410"/>
      <c r="I28" s="410"/>
      <c r="J28" s="410"/>
      <c r="K28" s="402"/>
      <c r="L28" s="402"/>
      <c r="M28" s="402"/>
      <c r="N28" s="402"/>
      <c r="O28" s="402"/>
      <c r="P28" s="402"/>
      <c r="Q28" s="402"/>
      <c r="R28" s="403"/>
    </row>
    <row r="29" spans="1:18" ht="276.75" customHeight="1">
      <c r="A29" s="252"/>
      <c r="B29" s="432" t="s">
        <v>228</v>
      </c>
      <c r="C29" s="435"/>
      <c r="D29" s="435"/>
      <c r="E29" s="435"/>
      <c r="F29" s="435"/>
      <c r="G29" s="435"/>
      <c r="H29" s="435"/>
      <c r="I29" s="435"/>
      <c r="J29" s="436"/>
      <c r="K29" s="454"/>
      <c r="L29" s="454"/>
      <c r="M29" s="454"/>
      <c r="N29" s="454"/>
      <c r="O29" s="454"/>
      <c r="P29" s="454"/>
      <c r="Q29" s="454"/>
      <c r="R29" s="455"/>
    </row>
    <row r="30" spans="1:18" ht="160.5" customHeight="1">
      <c r="A30" s="250">
        <v>3.3</v>
      </c>
      <c r="B30" s="437" t="s">
        <v>229</v>
      </c>
      <c r="C30" s="405"/>
      <c r="D30" s="405"/>
      <c r="E30" s="405"/>
      <c r="F30" s="405"/>
      <c r="G30" s="405"/>
      <c r="H30" s="405"/>
      <c r="I30" s="405"/>
      <c r="J30" s="406"/>
      <c r="K30" s="405"/>
      <c r="L30" s="405"/>
      <c r="M30" s="405"/>
      <c r="N30" s="405"/>
      <c r="O30" s="405"/>
      <c r="P30" s="405"/>
      <c r="Q30" s="405"/>
      <c r="R30" s="406"/>
    </row>
    <row r="31" spans="1:18" ht="143.25" customHeight="1">
      <c r="A31" s="251"/>
      <c r="B31" s="432" t="s">
        <v>372</v>
      </c>
      <c r="C31" s="433"/>
      <c r="D31" s="433"/>
      <c r="E31" s="433"/>
      <c r="F31" s="433"/>
      <c r="G31" s="433"/>
      <c r="H31" s="433"/>
      <c r="I31" s="433"/>
      <c r="J31" s="434"/>
      <c r="K31" s="433"/>
      <c r="L31" s="433"/>
      <c r="M31" s="433"/>
      <c r="N31" s="433"/>
      <c r="O31" s="433"/>
      <c r="P31" s="433"/>
      <c r="Q31" s="433"/>
      <c r="R31" s="434"/>
    </row>
    <row r="32" spans="1:18">
      <c r="A32" s="393" t="s">
        <v>222</v>
      </c>
      <c r="B32" s="394"/>
      <c r="C32" s="394"/>
      <c r="D32" s="394"/>
      <c r="E32" s="394"/>
      <c r="F32" s="394"/>
      <c r="G32" s="394"/>
      <c r="H32" s="394"/>
      <c r="I32" s="395"/>
      <c r="J32" s="255" t="s">
        <v>223</v>
      </c>
    </row>
    <row r="33" spans="1:18">
      <c r="A33" s="247"/>
      <c r="B33" s="258"/>
      <c r="C33" s="247"/>
      <c r="D33" s="247"/>
      <c r="E33" s="247"/>
      <c r="F33" s="247"/>
      <c r="G33" s="247"/>
      <c r="H33" s="247"/>
      <c r="I33" s="247"/>
      <c r="J33" s="247"/>
    </row>
    <row r="34" spans="1:18">
      <c r="A34" s="396" t="str">
        <f>'Financial Progress'!B29</f>
        <v>Programme Component 3 “Increasing multicultural competence in the education sector”</v>
      </c>
      <c r="B34" s="397"/>
      <c r="C34" s="397"/>
      <c r="D34" s="397"/>
      <c r="E34" s="397"/>
      <c r="F34" s="397"/>
      <c r="G34" s="397"/>
      <c r="H34" s="397"/>
      <c r="I34" s="397"/>
      <c r="J34" s="398"/>
    </row>
    <row r="35" spans="1:18">
      <c r="A35" s="254" t="s">
        <v>215</v>
      </c>
      <c r="B35" s="438" t="s">
        <v>216</v>
      </c>
      <c r="C35" s="439"/>
      <c r="D35" s="439"/>
      <c r="E35" s="439"/>
      <c r="F35" s="439"/>
      <c r="G35" s="439"/>
      <c r="H35" s="439"/>
      <c r="I35" s="439"/>
      <c r="J35" s="440"/>
    </row>
    <row r="36" spans="1:18" ht="99.75" customHeight="1">
      <c r="A36" s="250">
        <v>4.0999999999999996</v>
      </c>
      <c r="B36" s="401" t="s">
        <v>230</v>
      </c>
      <c r="C36" s="402"/>
      <c r="D36" s="402"/>
      <c r="E36" s="402"/>
      <c r="F36" s="402"/>
      <c r="G36" s="402"/>
      <c r="H36" s="402"/>
      <c r="I36" s="402"/>
      <c r="J36" s="403"/>
      <c r="K36" s="402"/>
      <c r="L36" s="402"/>
      <c r="M36" s="402"/>
      <c r="N36" s="402"/>
      <c r="O36" s="402"/>
      <c r="P36" s="402"/>
      <c r="Q36" s="402"/>
      <c r="R36" s="403"/>
    </row>
    <row r="37" spans="1:18" ht="150" customHeight="1">
      <c r="A37" s="250">
        <v>4.3</v>
      </c>
      <c r="B37" s="411" t="s">
        <v>373</v>
      </c>
      <c r="C37" s="402"/>
      <c r="D37" s="402"/>
      <c r="E37" s="402"/>
      <c r="F37" s="402"/>
      <c r="G37" s="402"/>
      <c r="H37" s="402"/>
      <c r="I37" s="402"/>
      <c r="J37" s="403"/>
      <c r="K37" s="402"/>
      <c r="L37" s="402"/>
      <c r="M37" s="402"/>
      <c r="N37" s="402"/>
      <c r="O37" s="402"/>
      <c r="P37" s="402"/>
      <c r="Q37" s="402"/>
      <c r="R37" s="403"/>
    </row>
    <row r="38" spans="1:18" ht="266.25" customHeight="1">
      <c r="A38" s="250">
        <v>4.4000000000000004</v>
      </c>
      <c r="B38" s="411" t="s">
        <v>231</v>
      </c>
      <c r="C38" s="405"/>
      <c r="D38" s="405"/>
      <c r="E38" s="405"/>
      <c r="F38" s="405"/>
      <c r="G38" s="405"/>
      <c r="H38" s="405"/>
      <c r="I38" s="405"/>
      <c r="J38" s="406"/>
      <c r="K38" s="405"/>
      <c r="L38" s="405"/>
      <c r="M38" s="405"/>
      <c r="N38" s="405"/>
      <c r="O38" s="405"/>
      <c r="P38" s="405"/>
      <c r="Q38" s="405"/>
      <c r="R38" s="406"/>
    </row>
    <row r="39" spans="1:18">
      <c r="A39" s="417" t="s">
        <v>222</v>
      </c>
      <c r="B39" s="441"/>
      <c r="C39" s="441"/>
      <c r="D39" s="441"/>
      <c r="E39" s="441"/>
      <c r="F39" s="441"/>
      <c r="G39" s="441"/>
      <c r="H39" s="441"/>
      <c r="I39" s="442"/>
      <c r="J39" s="255" t="s">
        <v>223</v>
      </c>
    </row>
    <row r="41" spans="1:18">
      <c r="A41" s="449" t="str">
        <f>'Financial Progress'!B35</f>
        <v>Programme Component 4 “Strengthening civil society through social innovation.”</v>
      </c>
      <c r="B41" s="450"/>
      <c r="C41" s="450"/>
      <c r="D41" s="450"/>
      <c r="E41" s="450"/>
      <c r="F41" s="450"/>
      <c r="G41" s="450"/>
      <c r="H41" s="450"/>
      <c r="I41" s="450"/>
      <c r="J41" s="451"/>
    </row>
    <row r="42" spans="1:18">
      <c r="A42" s="44" t="s">
        <v>215</v>
      </c>
      <c r="B42" s="417" t="s">
        <v>216</v>
      </c>
      <c r="C42" s="418"/>
      <c r="D42" s="418"/>
      <c r="E42" s="418"/>
      <c r="F42" s="418"/>
      <c r="G42" s="418"/>
      <c r="H42" s="419"/>
      <c r="I42" s="419"/>
      <c r="J42" s="420"/>
    </row>
    <row r="43" spans="1:18" ht="91.5" customHeight="1">
      <c r="A43" s="246">
        <v>5.0999999999999996</v>
      </c>
      <c r="B43" s="443" t="s">
        <v>232</v>
      </c>
      <c r="C43" s="444"/>
      <c r="D43" s="444"/>
      <c r="E43" s="444"/>
      <c r="F43" s="444"/>
      <c r="G43" s="444"/>
      <c r="H43" s="444"/>
      <c r="I43" s="444"/>
      <c r="J43" s="445"/>
      <c r="K43" s="402"/>
      <c r="L43" s="402"/>
      <c r="M43" s="402"/>
      <c r="N43" s="402"/>
      <c r="O43" s="402"/>
      <c r="P43" s="402"/>
      <c r="Q43" s="402"/>
      <c r="R43" s="403"/>
    </row>
    <row r="44" spans="1:18" ht="279.75" customHeight="1">
      <c r="A44" s="249">
        <v>5.3</v>
      </c>
      <c r="B44" s="409" t="s">
        <v>233</v>
      </c>
      <c r="C44" s="410"/>
      <c r="D44" s="410"/>
      <c r="E44" s="410"/>
      <c r="F44" s="410"/>
      <c r="G44" s="410"/>
      <c r="H44" s="410"/>
      <c r="I44" s="410"/>
      <c r="J44" s="452"/>
      <c r="K44" s="454"/>
      <c r="L44" s="454"/>
      <c r="M44" s="454"/>
      <c r="N44" s="454"/>
      <c r="O44" s="454"/>
      <c r="P44" s="454"/>
      <c r="Q44" s="454"/>
      <c r="R44" s="455"/>
    </row>
    <row r="45" spans="1:18" ht="272.10000000000002" customHeight="1">
      <c r="A45" s="256"/>
      <c r="B45" s="453" t="s">
        <v>234</v>
      </c>
      <c r="C45" s="454"/>
      <c r="D45" s="454"/>
      <c r="E45" s="454"/>
      <c r="F45" s="454"/>
      <c r="G45" s="454"/>
      <c r="H45" s="454"/>
      <c r="I45" s="454"/>
      <c r="J45" s="455"/>
      <c r="K45" s="454"/>
      <c r="L45" s="454"/>
      <c r="M45" s="454"/>
      <c r="N45" s="454"/>
      <c r="O45" s="454"/>
      <c r="P45" s="454"/>
      <c r="Q45" s="454"/>
      <c r="R45" s="455"/>
    </row>
    <row r="46" spans="1:18" ht="249.6" customHeight="1">
      <c r="A46" s="246"/>
      <c r="B46" s="446" t="s">
        <v>235</v>
      </c>
      <c r="C46" s="447"/>
      <c r="D46" s="447"/>
      <c r="E46" s="447"/>
      <c r="F46" s="447"/>
      <c r="G46" s="447"/>
      <c r="H46" s="447"/>
      <c r="I46" s="447"/>
      <c r="J46" s="448"/>
      <c r="K46" s="435"/>
      <c r="L46" s="435"/>
      <c r="M46" s="435"/>
      <c r="N46" s="435"/>
      <c r="O46" s="435"/>
      <c r="P46" s="435"/>
      <c r="Q46" s="435"/>
      <c r="R46" s="456"/>
    </row>
    <row r="47" spans="1:18">
      <c r="A47" s="417" t="s">
        <v>222</v>
      </c>
      <c r="B47" s="441"/>
      <c r="C47" s="441"/>
      <c r="D47" s="441"/>
      <c r="E47" s="441"/>
      <c r="F47" s="441"/>
      <c r="G47" s="441"/>
      <c r="H47" s="441"/>
      <c r="I47" s="442"/>
      <c r="J47" s="253" t="s">
        <v>223</v>
      </c>
    </row>
  </sheetData>
  <mergeCells count="59">
    <mergeCell ref="K44:R44"/>
    <mergeCell ref="K45:R45"/>
    <mergeCell ref="K46:R46"/>
    <mergeCell ref="K38:R38"/>
    <mergeCell ref="K43:R43"/>
    <mergeCell ref="K30:R30"/>
    <mergeCell ref="K31:R31"/>
    <mergeCell ref="K36:R36"/>
    <mergeCell ref="K37:R37"/>
    <mergeCell ref="K27:R27"/>
    <mergeCell ref="K28:R28"/>
    <mergeCell ref="K29:R29"/>
    <mergeCell ref="K20:R20"/>
    <mergeCell ref="K21:R21"/>
    <mergeCell ref="K22:R22"/>
    <mergeCell ref="K17:R17"/>
    <mergeCell ref="K18:R18"/>
    <mergeCell ref="K19:R19"/>
    <mergeCell ref="A47:I47"/>
    <mergeCell ref="B43:J43"/>
    <mergeCell ref="B46:J46"/>
    <mergeCell ref="A39:I39"/>
    <mergeCell ref="A41:J41"/>
    <mergeCell ref="B42:J42"/>
    <mergeCell ref="B44:J44"/>
    <mergeCell ref="B45:J45"/>
    <mergeCell ref="B38:J38"/>
    <mergeCell ref="A25:J25"/>
    <mergeCell ref="B26:J26"/>
    <mergeCell ref="B27:J27"/>
    <mergeCell ref="B28:J28"/>
    <mergeCell ref="B31:J31"/>
    <mergeCell ref="B29:J29"/>
    <mergeCell ref="B30:J30"/>
    <mergeCell ref="B35:J35"/>
    <mergeCell ref="B36:J36"/>
    <mergeCell ref="A32:I32"/>
    <mergeCell ref="A34:J34"/>
    <mergeCell ref="B37:J37"/>
    <mergeCell ref="A1:J1"/>
    <mergeCell ref="A2:J2"/>
    <mergeCell ref="A3:J3"/>
    <mergeCell ref="B7:J7"/>
    <mergeCell ref="A13:I13"/>
    <mergeCell ref="B8:J8"/>
    <mergeCell ref="B9:J9"/>
    <mergeCell ref="B10:J10"/>
    <mergeCell ref="B12:J12"/>
    <mergeCell ref="A6:J6"/>
    <mergeCell ref="B11:J11"/>
    <mergeCell ref="A23:I23"/>
    <mergeCell ref="A15:J15"/>
    <mergeCell ref="B16:J16"/>
    <mergeCell ref="B17:J17"/>
    <mergeCell ref="B18:J18"/>
    <mergeCell ref="B19:J19"/>
    <mergeCell ref="B20:J20"/>
    <mergeCell ref="B21:J21"/>
    <mergeCell ref="B22:J22"/>
  </mergeCells>
  <pageMargins left="0.7" right="0.5911764705882353" top="0.75" bottom="0.75" header="0.3" footer="0.3"/>
  <pageSetup paperSize="9" scale="35" fitToHeight="0" orientation="portrait" r:id="rId1"/>
  <headerFooter>
    <oddFooter>&amp;A&amp;RPage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V34"/>
  <sheetViews>
    <sheetView zoomScale="90" zoomScaleNormal="90" zoomScalePageLayoutView="70" workbookViewId="0">
      <selection activeCell="L19" sqref="L19"/>
    </sheetView>
  </sheetViews>
  <sheetFormatPr defaultColWidth="10.5703125" defaultRowHeight="16.5"/>
  <cols>
    <col min="1" max="1" width="5.5703125" style="24" customWidth="1"/>
    <col min="2" max="2" width="31" style="24" customWidth="1"/>
    <col min="3" max="3" width="14.42578125" style="24" customWidth="1"/>
    <col min="4" max="4" width="19.42578125" style="24" customWidth="1"/>
    <col min="5" max="5" width="17.5703125" style="24" customWidth="1"/>
    <col min="6" max="6" width="18.5703125" style="24" customWidth="1"/>
    <col min="7" max="7" width="33.5703125" style="24" customWidth="1"/>
    <col min="8" max="8" width="19.42578125" style="24" customWidth="1"/>
    <col min="9" max="9" width="10" style="24" customWidth="1"/>
    <col min="10" max="10" width="10.5703125" style="24"/>
    <col min="11" max="11" width="18.85546875" style="24" customWidth="1"/>
    <col min="12" max="12" width="17.85546875" style="24" customWidth="1"/>
    <col min="13" max="13" width="17.140625" style="24" customWidth="1"/>
    <col min="14" max="16384" width="10.5703125" style="24"/>
  </cols>
  <sheetData>
    <row r="1" spans="1:22">
      <c r="A1" s="413" t="str">
        <f>'Reimbursement Request'!A1:I1</f>
        <v>Swiss-Estonian Cooperation Programme</v>
      </c>
      <c r="B1" s="413"/>
      <c r="C1" s="413"/>
      <c r="D1" s="413"/>
      <c r="E1" s="413"/>
      <c r="F1" s="413"/>
      <c r="G1" s="413"/>
      <c r="H1" s="413"/>
      <c r="I1" s="413"/>
      <c r="J1" s="413"/>
    </row>
    <row r="2" spans="1:22">
      <c r="A2" s="457" t="str">
        <f>CONCATENATE('Reimbursement Request'!A3:I3," / ",'Reimbursement Request'!A2:I2)</f>
        <v>Supporting Social Inclusion / Reimbursement Request No. 2</v>
      </c>
      <c r="B2" s="457"/>
      <c r="C2" s="457"/>
      <c r="D2" s="457"/>
      <c r="E2" s="457"/>
      <c r="F2" s="457"/>
      <c r="G2" s="457"/>
      <c r="H2" s="457"/>
      <c r="I2" s="457"/>
      <c r="J2" s="457"/>
    </row>
    <row r="3" spans="1:22" ht="20.25">
      <c r="A3" s="416" t="s">
        <v>236</v>
      </c>
      <c r="B3" s="416"/>
      <c r="C3" s="416"/>
      <c r="D3" s="416"/>
      <c r="E3" s="416"/>
      <c r="F3" s="416"/>
      <c r="G3" s="416"/>
      <c r="H3" s="416"/>
      <c r="I3" s="416"/>
      <c r="J3" s="416"/>
    </row>
    <row r="4" spans="1:22" ht="15.75" customHeight="1">
      <c r="A4" s="39"/>
      <c r="B4" s="39"/>
      <c r="C4" s="39"/>
      <c r="D4" s="39"/>
      <c r="E4" s="39"/>
      <c r="F4" s="39"/>
      <c r="G4" s="39"/>
      <c r="H4" s="39"/>
      <c r="I4" s="39"/>
      <c r="J4" s="39"/>
    </row>
    <row r="5" spans="1:22">
      <c r="A5" s="28"/>
      <c r="B5" s="28"/>
      <c r="C5" s="28"/>
      <c r="D5" s="28"/>
      <c r="E5" s="28"/>
      <c r="F5" s="28"/>
      <c r="G5" s="28"/>
      <c r="H5" s="28"/>
      <c r="I5" s="28"/>
      <c r="J5" s="28"/>
    </row>
    <row r="6" spans="1:22">
      <c r="A6" s="460" t="s">
        <v>237</v>
      </c>
      <c r="B6" s="460"/>
      <c r="C6" s="460"/>
      <c r="D6" s="460"/>
      <c r="E6" s="460"/>
      <c r="F6" s="460"/>
      <c r="G6" s="460"/>
      <c r="H6" s="460"/>
      <c r="I6" s="460"/>
      <c r="J6" s="460"/>
      <c r="K6" s="96" t="s">
        <v>238</v>
      </c>
      <c r="L6" s="97"/>
      <c r="M6" s="97"/>
      <c r="N6" s="97"/>
      <c r="O6" s="97"/>
      <c r="P6" s="97"/>
      <c r="Q6" s="97"/>
      <c r="R6" s="98" t="s">
        <v>238</v>
      </c>
      <c r="S6" s="98"/>
      <c r="T6" s="98"/>
      <c r="U6" s="98"/>
      <c r="V6" s="98"/>
    </row>
    <row r="7" spans="1:22" s="25" customFormat="1" ht="30" customHeight="1">
      <c r="A7" s="45" t="s">
        <v>215</v>
      </c>
      <c r="B7" s="45" t="s">
        <v>239</v>
      </c>
      <c r="C7" s="103" t="s">
        <v>240</v>
      </c>
      <c r="D7" s="46" t="s">
        <v>241</v>
      </c>
      <c r="E7" s="46" t="s">
        <v>242</v>
      </c>
      <c r="F7" s="46" t="s">
        <v>243</v>
      </c>
      <c r="G7" s="46" t="s">
        <v>244</v>
      </c>
      <c r="H7" s="46" t="s">
        <v>245</v>
      </c>
      <c r="I7" s="458" t="s">
        <v>246</v>
      </c>
      <c r="J7" s="459"/>
      <c r="K7" s="99" t="s">
        <v>247</v>
      </c>
      <c r="L7" s="100" t="s">
        <v>248</v>
      </c>
      <c r="M7" s="100" t="s">
        <v>249</v>
      </c>
      <c r="N7" s="465" t="s">
        <v>250</v>
      </c>
      <c r="O7" s="465" t="s">
        <v>251</v>
      </c>
      <c r="P7" s="465" t="s">
        <v>252</v>
      </c>
      <c r="Q7" s="465" t="s">
        <v>253</v>
      </c>
      <c r="R7" s="461" t="s">
        <v>254</v>
      </c>
      <c r="S7" s="461" t="s">
        <v>255</v>
      </c>
      <c r="T7" s="461" t="s">
        <v>256</v>
      </c>
      <c r="U7" s="461" t="s">
        <v>257</v>
      </c>
      <c r="V7" s="463" t="s">
        <v>258</v>
      </c>
    </row>
    <row r="8" spans="1:22" s="25" customFormat="1" ht="25.5" customHeight="1">
      <c r="A8" s="47" t="s">
        <v>259</v>
      </c>
      <c r="B8" s="47" t="s">
        <v>260</v>
      </c>
      <c r="C8" s="48" t="s">
        <v>261</v>
      </c>
      <c r="D8" s="48" t="s">
        <v>262</v>
      </c>
      <c r="E8" s="48" t="s">
        <v>263</v>
      </c>
      <c r="F8" s="48"/>
      <c r="G8" s="48"/>
      <c r="H8" s="48"/>
      <c r="I8" s="49" t="s">
        <v>264</v>
      </c>
      <c r="J8" s="50" t="s">
        <v>265</v>
      </c>
      <c r="K8" s="101" t="s">
        <v>266</v>
      </c>
      <c r="L8" s="102" t="s">
        <v>266</v>
      </c>
      <c r="M8" s="102" t="s">
        <v>266</v>
      </c>
      <c r="N8" s="466"/>
      <c r="O8" s="466"/>
      <c r="P8" s="466"/>
      <c r="Q8" s="466"/>
      <c r="R8" s="462"/>
      <c r="S8" s="462"/>
      <c r="T8" s="462"/>
      <c r="U8" s="462"/>
      <c r="V8" s="464"/>
    </row>
    <row r="9" spans="1:22" ht="49.5">
      <c r="A9" s="121">
        <v>1</v>
      </c>
      <c r="B9" s="121" t="s">
        <v>174</v>
      </c>
      <c r="C9" s="122">
        <f>'Financial Progress'!E10</f>
        <v>1265816.92</v>
      </c>
      <c r="D9" s="167" t="s">
        <v>267</v>
      </c>
      <c r="E9" s="167" t="s">
        <v>268</v>
      </c>
      <c r="F9" s="167" t="s">
        <v>269</v>
      </c>
      <c r="G9" s="167" t="s">
        <v>13</v>
      </c>
      <c r="H9" s="167" t="s">
        <v>270</v>
      </c>
      <c r="I9" s="168">
        <v>45444</v>
      </c>
      <c r="J9" s="168">
        <v>46996</v>
      </c>
      <c r="K9" s="24" t="s">
        <v>271</v>
      </c>
      <c r="L9" s="244" t="s">
        <v>272</v>
      </c>
      <c r="M9" s="245"/>
      <c r="N9" s="245" t="s">
        <v>273</v>
      </c>
      <c r="O9" s="245" t="s">
        <v>273</v>
      </c>
      <c r="P9" s="245" t="s">
        <v>273</v>
      </c>
      <c r="Q9" s="245" t="s">
        <v>274</v>
      </c>
      <c r="R9" s="245" t="s">
        <v>273</v>
      </c>
      <c r="S9" s="245" t="s">
        <v>273</v>
      </c>
      <c r="T9" s="245" t="s">
        <v>273</v>
      </c>
      <c r="U9" s="245" t="s">
        <v>275</v>
      </c>
      <c r="V9" s="245" t="s">
        <v>273</v>
      </c>
    </row>
    <row r="10" spans="1:22" ht="49.5">
      <c r="A10" s="121">
        <v>2</v>
      </c>
      <c r="B10" s="121" t="str">
        <f>LOOKUP(A10,'Financial Progress'!$A$10:$A$38,'Financial Progress'!$B$10:$B$38)</f>
        <v xml:space="preserve">Programme Component 1 “Cultural and linguistic integration” </v>
      </c>
      <c r="C10" s="122">
        <f>LOOKUP(A10,'Financial Progress'!$A$10:$A$38,'Financial Progress'!$E$10:$E$38)</f>
        <v>5592127.2199999997</v>
      </c>
      <c r="D10" s="167" t="s">
        <v>267</v>
      </c>
      <c r="E10" s="167" t="s">
        <v>268</v>
      </c>
      <c r="F10" s="167" t="s">
        <v>269</v>
      </c>
      <c r="G10" s="167" t="s">
        <v>13</v>
      </c>
      <c r="H10" s="167" t="s">
        <v>270</v>
      </c>
      <c r="I10" s="168">
        <v>45444</v>
      </c>
      <c r="J10" s="168">
        <v>46996</v>
      </c>
      <c r="K10" s="244" t="s">
        <v>271</v>
      </c>
      <c r="L10" s="244" t="s">
        <v>272</v>
      </c>
      <c r="M10" s="245"/>
      <c r="N10" s="245" t="s">
        <v>273</v>
      </c>
      <c r="O10" s="245" t="s">
        <v>273</v>
      </c>
      <c r="P10" s="245" t="s">
        <v>273</v>
      </c>
      <c r="Q10" s="245" t="s">
        <v>274</v>
      </c>
      <c r="R10" s="245" t="s">
        <v>273</v>
      </c>
      <c r="S10" s="245" t="s">
        <v>273</v>
      </c>
      <c r="T10" s="245" t="s">
        <v>273</v>
      </c>
      <c r="U10" s="245" t="s">
        <v>275</v>
      </c>
      <c r="V10" s="245" t="s">
        <v>273</v>
      </c>
    </row>
    <row r="11" spans="1:22" ht="49.5">
      <c r="A11" s="121">
        <v>3</v>
      </c>
      <c r="B11" s="121" t="str">
        <f>LOOKUP(A11,'Financial Progress'!$A$10:$A$38,'Financial Progress'!$B$10:$B$38)</f>
        <v>Programme Component 2 "Strengthening the social-and child protection services"</v>
      </c>
      <c r="C11" s="122">
        <f>LOOKUP(A11,'Financial Progress'!$A$10:$A$38,'Financial Progress'!$E$10:$E$38)</f>
        <v>5385678.5800000001</v>
      </c>
      <c r="D11" s="167" t="s">
        <v>267</v>
      </c>
      <c r="E11" s="167" t="s">
        <v>268</v>
      </c>
      <c r="F11" s="167" t="s">
        <v>269</v>
      </c>
      <c r="G11" s="167" t="s">
        <v>276</v>
      </c>
      <c r="H11" s="167" t="s">
        <v>270</v>
      </c>
      <c r="I11" s="168">
        <v>45444</v>
      </c>
      <c r="J11" s="168">
        <v>46996</v>
      </c>
      <c r="K11" s="244" t="s">
        <v>271</v>
      </c>
      <c r="L11" s="244" t="s">
        <v>272</v>
      </c>
      <c r="M11" s="245"/>
      <c r="N11" s="245" t="s">
        <v>273</v>
      </c>
      <c r="O11" s="245" t="s">
        <v>273</v>
      </c>
      <c r="P11" s="245" t="s">
        <v>273</v>
      </c>
      <c r="Q11" s="245" t="s">
        <v>274</v>
      </c>
      <c r="R11" s="245" t="s">
        <v>273</v>
      </c>
      <c r="S11" s="245" t="s">
        <v>273</v>
      </c>
      <c r="T11" s="245" t="s">
        <v>273</v>
      </c>
      <c r="U11" s="245" t="s">
        <v>275</v>
      </c>
      <c r="V11" s="245" t="s">
        <v>273</v>
      </c>
    </row>
    <row r="12" spans="1:22">
      <c r="A12" s="121">
        <v>4</v>
      </c>
      <c r="B12" s="121" t="str">
        <f>LOOKUP(A12,'Financial Progress'!$A$10:$A$38,'Financial Progress'!$B$10:$B$38)</f>
        <v>Programme Component 3 “Increasing multicultural competence in the education sector”</v>
      </c>
      <c r="C12" s="122">
        <f>LOOKUP(A12,'Financial Progress'!$A$10:$A$38,'Financial Progress'!$E$10:$E$38)</f>
        <v>5358753.18</v>
      </c>
      <c r="D12" s="167" t="s">
        <v>267</v>
      </c>
      <c r="E12" s="167" t="s">
        <v>268</v>
      </c>
      <c r="F12" s="167" t="s">
        <v>269</v>
      </c>
      <c r="G12" s="167" t="s">
        <v>277</v>
      </c>
      <c r="H12" s="167" t="s">
        <v>270</v>
      </c>
      <c r="I12" s="168">
        <v>45444</v>
      </c>
      <c r="J12" s="168">
        <v>46996</v>
      </c>
      <c r="K12" s="244" t="s">
        <v>278</v>
      </c>
      <c r="L12" s="244"/>
      <c r="M12" s="245"/>
      <c r="N12" s="245" t="s">
        <v>273</v>
      </c>
      <c r="O12" s="245" t="s">
        <v>273</v>
      </c>
      <c r="P12" s="245" t="s">
        <v>273</v>
      </c>
      <c r="Q12" s="245" t="s">
        <v>274</v>
      </c>
      <c r="R12" s="245" t="s">
        <v>273</v>
      </c>
      <c r="S12" s="245" t="s">
        <v>273</v>
      </c>
      <c r="T12" s="245" t="s">
        <v>273</v>
      </c>
      <c r="U12" s="245" t="s">
        <v>275</v>
      </c>
      <c r="V12" s="245" t="s">
        <v>273</v>
      </c>
    </row>
    <row r="13" spans="1:22" ht="49.5">
      <c r="A13" s="121">
        <v>5</v>
      </c>
      <c r="B13" s="121" t="str">
        <f>LOOKUP(A13,'Financial Progress'!$A$10:$A$38,'Financial Progress'!$B$10:$B$38)</f>
        <v>Programme Component 4 “Strengthening civil society through social innovation.”</v>
      </c>
      <c r="C13" s="122">
        <f>LOOKUP(A13,'Financial Progress'!$A$10:$A$38,'Financial Progress'!$E$10:$E$38)</f>
        <v>997624.1</v>
      </c>
      <c r="D13" s="167" t="s">
        <v>267</v>
      </c>
      <c r="E13" s="167" t="s">
        <v>268</v>
      </c>
      <c r="F13" s="167" t="s">
        <v>269</v>
      </c>
      <c r="G13" s="167" t="s">
        <v>279</v>
      </c>
      <c r="H13" s="167" t="s">
        <v>270</v>
      </c>
      <c r="I13" s="168">
        <v>45444</v>
      </c>
      <c r="J13" s="168">
        <v>46996</v>
      </c>
      <c r="K13" s="244" t="s">
        <v>271</v>
      </c>
      <c r="L13" s="244" t="s">
        <v>272</v>
      </c>
      <c r="M13" s="245"/>
      <c r="N13" s="245" t="s">
        <v>273</v>
      </c>
      <c r="O13" s="245" t="s">
        <v>273</v>
      </c>
      <c r="P13" s="245" t="s">
        <v>273</v>
      </c>
      <c r="Q13" s="245" t="s">
        <v>274</v>
      </c>
      <c r="R13" s="245" t="s">
        <v>273</v>
      </c>
      <c r="S13" s="245" t="s">
        <v>273</v>
      </c>
      <c r="T13" s="245" t="s">
        <v>273</v>
      </c>
      <c r="U13" s="245" t="s">
        <v>275</v>
      </c>
      <c r="V13" s="245" t="s">
        <v>273</v>
      </c>
    </row>
    <row r="20" spans="4:8">
      <c r="D20" s="32"/>
      <c r="E20" s="32"/>
      <c r="F20" s="32"/>
      <c r="G20" s="32"/>
      <c r="H20" s="32"/>
    </row>
    <row r="21" spans="4:8">
      <c r="D21" s="36"/>
      <c r="E21" s="36"/>
      <c r="F21" s="32"/>
      <c r="G21" s="32"/>
      <c r="H21" s="32"/>
    </row>
    <row r="22" spans="4:8">
      <c r="D22" s="36"/>
      <c r="E22" s="36"/>
      <c r="F22" s="32"/>
      <c r="G22" s="32"/>
      <c r="H22" s="32"/>
    </row>
    <row r="23" spans="4:8">
      <c r="D23" s="36"/>
      <c r="E23" s="36"/>
      <c r="F23" s="32"/>
      <c r="G23" s="32"/>
      <c r="H23" s="32"/>
    </row>
    <row r="24" spans="4:8">
      <c r="D24" s="36"/>
      <c r="E24" s="36"/>
      <c r="F24" s="32"/>
      <c r="G24" s="32"/>
      <c r="H24" s="32"/>
    </row>
    <row r="25" spans="4:8">
      <c r="D25" s="36"/>
      <c r="E25" s="36"/>
      <c r="F25" s="32"/>
      <c r="G25" s="32"/>
      <c r="H25" s="32"/>
    </row>
    <row r="26" spans="4:8">
      <c r="D26" s="25"/>
      <c r="E26" s="36"/>
      <c r="F26" s="32"/>
      <c r="G26" s="32"/>
      <c r="H26" s="32"/>
    </row>
    <row r="27" spans="4:8">
      <c r="D27" s="25"/>
      <c r="E27" s="36"/>
    </row>
    <row r="28" spans="4:8">
      <c r="D28" s="25"/>
      <c r="E28" s="36"/>
    </row>
    <row r="29" spans="4:8">
      <c r="D29" s="25"/>
      <c r="E29" s="36"/>
    </row>
    <row r="30" spans="4:8">
      <c r="D30" s="25"/>
      <c r="E30" s="36"/>
    </row>
    <row r="31" spans="4:8">
      <c r="D31" s="25"/>
      <c r="E31" s="36"/>
    </row>
    <row r="32" spans="4:8">
      <c r="D32" s="25"/>
      <c r="E32" s="36"/>
    </row>
    <row r="33" spans="4:5">
      <c r="D33" s="25"/>
      <c r="E33" s="36"/>
    </row>
    <row r="34" spans="4:5">
      <c r="D34" s="25"/>
      <c r="E34" s="36"/>
    </row>
  </sheetData>
  <mergeCells count="14">
    <mergeCell ref="S7:S8"/>
    <mergeCell ref="T7:T8"/>
    <mergeCell ref="U7:U8"/>
    <mergeCell ref="V7:V8"/>
    <mergeCell ref="N7:N8"/>
    <mergeCell ref="O7:O8"/>
    <mergeCell ref="P7:P8"/>
    <mergeCell ref="Q7:Q8"/>
    <mergeCell ref="R7:R8"/>
    <mergeCell ref="A1:J1"/>
    <mergeCell ref="A2:J2"/>
    <mergeCell ref="A3:J3"/>
    <mergeCell ref="I7:J7"/>
    <mergeCell ref="A6:J6"/>
  </mergeCells>
  <dataValidations count="5">
    <dataValidation type="list" allowBlank="1" showInputMessage="1" showErrorMessage="1" sqref="F9:F13" xr:uid="{00000000-0002-0000-0400-000000000000}">
      <formula1>"Target focus regions,cross border,national coverage,other regions"</formula1>
    </dataValidation>
    <dataValidation type="list" allowBlank="1" showInputMessage="1" showErrorMessage="1" sqref="H9:H13" xr:uid="{00000000-0002-0000-0400-000001000000}">
      <formula1>"National administration,Regional administration (incl. Associations),Local administration (incl. associations and cities),NGO/non-profit,Private sector,University / academical or school,International organisation,Other"</formula1>
    </dataValidation>
    <dataValidation type="list" allowBlank="1" showInputMessage="1" showErrorMessage="1" sqref="D9:D13" xr:uid="{00000000-0002-0000-0400-000002000000}">
      <formula1>"Economic Growth,Migration / Public Safety,Environment and climate,Social Systems,Civic Engagement"</formula1>
    </dataValidation>
    <dataValidation type="list" allowBlank="1" showInputMessage="1" showErrorMessage="1" sqref="E9:E13" xr:uid="{00000000-0002-0000-0400-000003000000}">
      <formula1>"VET,Research,Financing SMEs,Migration &amp; Integration,Public safety,Energy Efficiency,Public Transport,Water,Waste,Biodiversity,Health and Social,Minorities,Civic Engagement"</formula1>
    </dataValidation>
    <dataValidation type="list" allowBlank="1" showInputMessage="1" showErrorMessage="1" sqref="N9:V13" xr:uid="{00000000-0002-0000-0400-000004000000}">
      <formula1>"Principal,Significant,Not targeted"</formula1>
    </dataValidation>
  </dataValidations>
  <pageMargins left="0.7" right="0.7" top="0.78740157499999996" bottom="0.78740157499999996" header="0.3" footer="0.3"/>
  <pageSetup paperSize="9" scale="40"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5">
    <pageSetUpPr fitToPage="1"/>
  </sheetPr>
  <dimension ref="A1:OV48"/>
  <sheetViews>
    <sheetView zoomScale="60" zoomScaleNormal="60" zoomScalePageLayoutView="70" workbookViewId="0">
      <selection activeCell="H19" sqref="H19"/>
    </sheetView>
  </sheetViews>
  <sheetFormatPr defaultColWidth="10.5703125" defaultRowHeight="16.5"/>
  <cols>
    <col min="1" max="1" width="29.5703125" style="24" customWidth="1"/>
    <col min="2" max="2" width="34.5703125" style="24" customWidth="1"/>
    <col min="3" max="3" width="16.5703125" style="24" customWidth="1"/>
    <col min="4" max="4" width="10.5703125" style="24"/>
    <col min="5" max="5" width="12.85546875" style="24" customWidth="1"/>
    <col min="6" max="6" width="13.5703125" style="24" customWidth="1"/>
    <col min="7" max="11" width="10.5703125" style="24"/>
    <col min="12" max="12" width="10.5703125" style="24" bestFit="1" customWidth="1"/>
    <col min="13" max="15" width="10.5703125" style="24"/>
    <col min="16" max="16" width="19.5703125" style="24" customWidth="1"/>
    <col min="17" max="17" width="11.5703125" style="24" customWidth="1"/>
    <col min="18" max="18" width="10.5703125" style="24"/>
    <col min="19" max="19" width="61.85546875" style="24" customWidth="1"/>
    <col min="20" max="71" width="10.5703125" style="24"/>
    <col min="72" max="72" width="10.5703125" style="37"/>
    <col min="73" max="16384" width="10.5703125" style="24"/>
  </cols>
  <sheetData>
    <row r="1" spans="1:412">
      <c r="A1" s="413" t="str">
        <f>'Reimbursement Request'!A1:I1</f>
        <v>Swiss-Estonian Cooperation Programme</v>
      </c>
      <c r="B1" s="413"/>
      <c r="C1" s="413"/>
      <c r="D1" s="413"/>
      <c r="E1" s="413"/>
      <c r="F1" s="413"/>
      <c r="G1" s="413"/>
      <c r="H1" s="413"/>
      <c r="I1" s="413"/>
      <c r="J1" s="413"/>
      <c r="K1" s="414"/>
      <c r="L1" s="468"/>
      <c r="M1" s="468"/>
      <c r="N1" s="468"/>
      <c r="O1" s="468"/>
      <c r="P1" s="468"/>
      <c r="Q1" s="468"/>
      <c r="R1" s="468"/>
      <c r="S1" s="468"/>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c r="IV1" s="37"/>
      <c r="IW1" s="37"/>
      <c r="IX1" s="37"/>
      <c r="IY1" s="37"/>
      <c r="IZ1" s="37"/>
      <c r="JA1" s="37"/>
      <c r="JB1" s="37"/>
      <c r="JC1" s="37"/>
      <c r="JD1" s="37"/>
      <c r="JE1" s="37"/>
      <c r="JF1" s="37"/>
      <c r="JG1" s="37"/>
      <c r="JH1" s="37"/>
      <c r="JI1" s="37"/>
      <c r="JJ1" s="37"/>
      <c r="JK1" s="37"/>
      <c r="JL1" s="37"/>
      <c r="JM1" s="37"/>
      <c r="JN1" s="37"/>
      <c r="JO1" s="37"/>
      <c r="JP1" s="37"/>
      <c r="JQ1" s="37"/>
      <c r="JR1" s="37"/>
      <c r="JS1" s="37"/>
      <c r="JT1" s="37"/>
      <c r="JU1" s="37"/>
      <c r="JV1" s="37"/>
      <c r="JW1" s="37"/>
      <c r="JX1" s="37"/>
      <c r="JY1" s="37"/>
      <c r="JZ1" s="37"/>
      <c r="KA1" s="37"/>
      <c r="KB1" s="37"/>
      <c r="KC1" s="37"/>
      <c r="KD1" s="37"/>
      <c r="KE1" s="37"/>
      <c r="KF1" s="37"/>
      <c r="KG1" s="37"/>
      <c r="KH1" s="37"/>
      <c r="KI1" s="37"/>
      <c r="KJ1" s="37"/>
      <c r="KK1" s="37"/>
      <c r="KL1" s="37"/>
      <c r="KM1" s="37"/>
      <c r="KN1" s="37"/>
      <c r="KO1" s="37"/>
      <c r="KP1" s="37"/>
      <c r="KQ1" s="37"/>
      <c r="KR1" s="37"/>
      <c r="KS1" s="37"/>
      <c r="KT1" s="37"/>
      <c r="KU1" s="37"/>
      <c r="KV1" s="37"/>
      <c r="KW1" s="37"/>
      <c r="KX1" s="37"/>
      <c r="KY1" s="37"/>
      <c r="KZ1" s="37"/>
      <c r="LA1" s="37"/>
      <c r="LB1" s="37"/>
      <c r="LC1" s="37"/>
      <c r="LD1" s="37"/>
      <c r="LE1" s="37"/>
      <c r="LF1" s="37"/>
      <c r="LG1" s="37"/>
      <c r="LH1" s="37"/>
      <c r="LI1" s="37"/>
      <c r="LJ1" s="37"/>
      <c r="LK1" s="37"/>
      <c r="LL1" s="37"/>
      <c r="LM1" s="37"/>
      <c r="LN1" s="37"/>
      <c r="LO1" s="37"/>
      <c r="LP1" s="37"/>
      <c r="LQ1" s="37"/>
      <c r="LR1" s="37"/>
      <c r="LS1" s="37"/>
      <c r="LT1" s="37"/>
      <c r="LU1" s="37"/>
      <c r="LV1" s="37"/>
      <c r="LW1" s="37"/>
      <c r="LX1" s="37"/>
      <c r="LY1" s="37"/>
      <c r="LZ1" s="37"/>
      <c r="MA1" s="37"/>
      <c r="MB1" s="37"/>
      <c r="MC1" s="37"/>
      <c r="MD1" s="37"/>
      <c r="ME1" s="37"/>
      <c r="MF1" s="37"/>
      <c r="MG1" s="37"/>
      <c r="MH1" s="37"/>
      <c r="MI1" s="37"/>
      <c r="MJ1" s="37"/>
      <c r="MK1" s="37"/>
      <c r="ML1" s="37"/>
      <c r="MM1" s="37"/>
      <c r="MN1" s="37"/>
      <c r="MO1" s="37"/>
      <c r="MP1" s="37"/>
      <c r="MQ1" s="37"/>
      <c r="MR1" s="37"/>
      <c r="MS1" s="37"/>
      <c r="MT1" s="37"/>
      <c r="MU1" s="37"/>
      <c r="MV1" s="37"/>
      <c r="MW1" s="37"/>
      <c r="MX1" s="37"/>
      <c r="MY1" s="37"/>
      <c r="MZ1" s="37"/>
      <c r="NA1" s="37"/>
      <c r="NB1" s="37"/>
      <c r="NC1" s="37"/>
      <c r="ND1" s="37"/>
      <c r="NE1" s="37"/>
      <c r="NF1" s="37"/>
      <c r="NG1" s="37"/>
      <c r="NH1" s="37"/>
      <c r="NI1" s="37"/>
      <c r="NJ1" s="37"/>
      <c r="NK1" s="37"/>
      <c r="NL1" s="37"/>
      <c r="NM1" s="37"/>
      <c r="NN1" s="37"/>
      <c r="NO1" s="37"/>
      <c r="NP1" s="37"/>
      <c r="NQ1" s="37"/>
      <c r="NR1" s="37"/>
      <c r="NS1" s="37"/>
      <c r="NT1" s="37"/>
      <c r="NU1" s="37"/>
      <c r="NV1" s="37"/>
      <c r="NW1" s="37"/>
      <c r="NX1" s="37"/>
      <c r="NY1" s="37"/>
      <c r="NZ1" s="37"/>
      <c r="OA1" s="37"/>
      <c r="OB1" s="37"/>
      <c r="OC1" s="37"/>
      <c r="OD1" s="37"/>
      <c r="OE1" s="37"/>
      <c r="OF1" s="37"/>
      <c r="OG1" s="37"/>
      <c r="OH1" s="37"/>
      <c r="OI1" s="37"/>
      <c r="OJ1" s="37"/>
      <c r="OK1" s="37"/>
      <c r="OL1" s="37"/>
      <c r="OM1" s="37"/>
      <c r="ON1" s="37"/>
      <c r="OO1" s="37"/>
      <c r="OP1" s="37"/>
      <c r="OQ1" s="37"/>
      <c r="OR1" s="37"/>
      <c r="OS1" s="37"/>
      <c r="OT1" s="37"/>
      <c r="OU1" s="37"/>
      <c r="OV1" s="37"/>
    </row>
    <row r="2" spans="1:412">
      <c r="A2" s="457" t="str">
        <f>CONCATENATE('Reimbursement Request'!A3:I3," / ",'Reimbursement Request'!A2:I2)</f>
        <v>Supporting Social Inclusion / Reimbursement Request No. 2</v>
      </c>
      <c r="B2" s="457"/>
      <c r="C2" s="457"/>
      <c r="D2" s="457"/>
      <c r="E2" s="457"/>
      <c r="F2" s="457"/>
      <c r="G2" s="457"/>
      <c r="H2" s="457"/>
      <c r="I2" s="457"/>
      <c r="J2" s="457"/>
      <c r="K2" s="457"/>
      <c r="L2" s="468"/>
      <c r="M2" s="468"/>
      <c r="N2" s="468"/>
      <c r="O2" s="468"/>
      <c r="P2" s="468"/>
      <c r="Q2" s="468"/>
      <c r="R2" s="468"/>
      <c r="S2" s="468"/>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c r="IT2" s="37"/>
      <c r="IU2" s="37"/>
      <c r="IV2" s="37"/>
      <c r="IW2" s="37"/>
      <c r="IX2" s="37"/>
      <c r="IY2" s="37"/>
      <c r="IZ2" s="37"/>
      <c r="JA2" s="37"/>
      <c r="JB2" s="37"/>
      <c r="JC2" s="37"/>
      <c r="JD2" s="37"/>
      <c r="JE2" s="37"/>
      <c r="JF2" s="37"/>
      <c r="JG2" s="37"/>
      <c r="JH2" s="37"/>
      <c r="JI2" s="37"/>
      <c r="JJ2" s="37"/>
      <c r="JK2" s="37"/>
      <c r="JL2" s="37"/>
      <c r="JM2" s="37"/>
      <c r="JN2" s="37"/>
      <c r="JO2" s="37"/>
      <c r="JP2" s="37"/>
      <c r="JQ2" s="37"/>
      <c r="JR2" s="37"/>
      <c r="JS2" s="37"/>
      <c r="JT2" s="37"/>
      <c r="JU2" s="37"/>
      <c r="JV2" s="37"/>
      <c r="JW2" s="37"/>
      <c r="JX2" s="37"/>
      <c r="JY2" s="37"/>
      <c r="JZ2" s="37"/>
      <c r="KA2" s="37"/>
      <c r="KB2" s="37"/>
      <c r="KC2" s="37"/>
      <c r="KD2" s="37"/>
      <c r="KE2" s="37"/>
      <c r="KF2" s="37"/>
      <c r="KG2" s="37"/>
      <c r="KH2" s="37"/>
      <c r="KI2" s="37"/>
      <c r="KJ2" s="37"/>
      <c r="KK2" s="37"/>
      <c r="KL2" s="37"/>
      <c r="KM2" s="37"/>
      <c r="KN2" s="37"/>
      <c r="KO2" s="37"/>
      <c r="KP2" s="37"/>
      <c r="KQ2" s="37"/>
      <c r="KR2" s="37"/>
      <c r="KS2" s="37"/>
      <c r="KT2" s="37"/>
      <c r="KU2" s="37"/>
      <c r="KV2" s="37"/>
      <c r="KW2" s="37"/>
      <c r="KX2" s="37"/>
      <c r="KY2" s="37"/>
      <c r="KZ2" s="37"/>
      <c r="LA2" s="37"/>
      <c r="LB2" s="37"/>
      <c r="LC2" s="37"/>
      <c r="LD2" s="37"/>
      <c r="LE2" s="37"/>
      <c r="LF2" s="37"/>
      <c r="LG2" s="37"/>
      <c r="LH2" s="37"/>
      <c r="LI2" s="37"/>
      <c r="LJ2" s="37"/>
      <c r="LK2" s="37"/>
      <c r="LL2" s="37"/>
      <c r="LM2" s="37"/>
      <c r="LN2" s="37"/>
      <c r="LO2" s="37"/>
      <c r="LP2" s="37"/>
      <c r="LQ2" s="37"/>
      <c r="LR2" s="37"/>
      <c r="LS2" s="37"/>
      <c r="LT2" s="37"/>
      <c r="LU2" s="37"/>
      <c r="LV2" s="37"/>
      <c r="LW2" s="37"/>
      <c r="LX2" s="37"/>
      <c r="LY2" s="37"/>
      <c r="LZ2" s="37"/>
      <c r="MA2" s="37"/>
      <c r="MB2" s="37"/>
      <c r="MC2" s="37"/>
      <c r="MD2" s="37"/>
      <c r="ME2" s="37"/>
      <c r="MF2" s="37"/>
      <c r="MG2" s="37"/>
      <c r="MH2" s="37"/>
      <c r="MI2" s="37"/>
      <c r="MJ2" s="37"/>
      <c r="MK2" s="37"/>
      <c r="ML2" s="37"/>
      <c r="MM2" s="37"/>
      <c r="MN2" s="37"/>
      <c r="MO2" s="37"/>
      <c r="MP2" s="37"/>
      <c r="MQ2" s="37"/>
      <c r="MR2" s="37"/>
      <c r="MS2" s="37"/>
      <c r="MT2" s="37"/>
      <c r="MU2" s="37"/>
      <c r="MV2" s="37"/>
      <c r="MW2" s="37"/>
      <c r="MX2" s="37"/>
      <c r="MY2" s="37"/>
      <c r="MZ2" s="37"/>
      <c r="NA2" s="37"/>
      <c r="NB2" s="37"/>
      <c r="NC2" s="37"/>
      <c r="ND2" s="37"/>
      <c r="NE2" s="37"/>
      <c r="NF2" s="37"/>
      <c r="NG2" s="37"/>
      <c r="NH2" s="37"/>
      <c r="NI2" s="37"/>
      <c r="NJ2" s="37"/>
      <c r="NK2" s="37"/>
      <c r="NL2" s="37"/>
      <c r="NM2" s="37"/>
      <c r="NN2" s="37"/>
      <c r="NO2" s="37"/>
      <c r="NP2" s="37"/>
      <c r="NQ2" s="37"/>
      <c r="NR2" s="37"/>
      <c r="NS2" s="37"/>
      <c r="NT2" s="37"/>
      <c r="NU2" s="37"/>
      <c r="NV2" s="37"/>
      <c r="NW2" s="37"/>
      <c r="NX2" s="37"/>
      <c r="NY2" s="37"/>
      <c r="NZ2" s="37"/>
      <c r="OA2" s="37"/>
      <c r="OB2" s="37"/>
      <c r="OC2" s="37"/>
      <c r="OD2" s="37"/>
      <c r="OE2" s="37"/>
      <c r="OF2" s="37"/>
      <c r="OG2" s="37"/>
      <c r="OH2" s="37"/>
      <c r="OI2" s="37"/>
      <c r="OJ2" s="37"/>
      <c r="OK2" s="37"/>
      <c r="OL2" s="37"/>
      <c r="OM2" s="37"/>
      <c r="ON2" s="37"/>
      <c r="OO2" s="37"/>
      <c r="OP2" s="37"/>
      <c r="OQ2" s="37"/>
      <c r="OR2" s="37"/>
      <c r="OS2" s="37"/>
      <c r="OT2" s="37"/>
      <c r="OU2" s="37"/>
      <c r="OV2" s="37"/>
    </row>
    <row r="3" spans="1:412" ht="20.25">
      <c r="A3" s="416" t="s">
        <v>280</v>
      </c>
      <c r="B3" s="416"/>
      <c r="C3" s="416"/>
      <c r="D3" s="416"/>
      <c r="E3" s="416"/>
      <c r="F3" s="416"/>
      <c r="G3" s="416"/>
      <c r="H3" s="416"/>
      <c r="I3" s="416"/>
      <c r="J3" s="416"/>
      <c r="K3" s="333"/>
      <c r="L3" s="468"/>
      <c r="M3" s="468"/>
      <c r="N3" s="468"/>
      <c r="O3" s="468"/>
      <c r="P3" s="468"/>
      <c r="Q3" s="468"/>
      <c r="R3" s="468"/>
      <c r="S3" s="468"/>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c r="IW3" s="37"/>
      <c r="IX3" s="37"/>
      <c r="IY3" s="37"/>
      <c r="IZ3" s="37"/>
      <c r="JA3" s="37"/>
      <c r="JB3" s="37"/>
      <c r="JC3" s="37"/>
      <c r="JD3" s="37"/>
      <c r="JE3" s="37"/>
      <c r="JF3" s="37"/>
      <c r="JG3" s="37"/>
      <c r="JH3" s="37"/>
      <c r="JI3" s="37"/>
      <c r="JJ3" s="37"/>
      <c r="JK3" s="37"/>
      <c r="JL3" s="37"/>
      <c r="JM3" s="37"/>
      <c r="JN3" s="37"/>
      <c r="JO3" s="37"/>
      <c r="JP3" s="37"/>
      <c r="JQ3" s="37"/>
      <c r="JR3" s="37"/>
      <c r="JS3" s="37"/>
      <c r="JT3" s="37"/>
      <c r="JU3" s="37"/>
      <c r="JV3" s="37"/>
      <c r="JW3" s="37"/>
      <c r="JX3" s="37"/>
      <c r="JY3" s="37"/>
      <c r="JZ3" s="37"/>
      <c r="KA3" s="37"/>
      <c r="KB3" s="37"/>
      <c r="KC3" s="37"/>
      <c r="KD3" s="37"/>
      <c r="KE3" s="37"/>
      <c r="KF3" s="37"/>
      <c r="KG3" s="37"/>
      <c r="KH3" s="37"/>
      <c r="KI3" s="37"/>
      <c r="KJ3" s="37"/>
      <c r="KK3" s="37"/>
      <c r="KL3" s="37"/>
      <c r="KM3" s="37"/>
      <c r="KN3" s="37"/>
      <c r="KO3" s="37"/>
      <c r="KP3" s="37"/>
      <c r="KQ3" s="37"/>
      <c r="KR3" s="37"/>
      <c r="KS3" s="37"/>
      <c r="KT3" s="37"/>
      <c r="KU3" s="37"/>
      <c r="KV3" s="37"/>
      <c r="KW3" s="37"/>
      <c r="KX3" s="37"/>
      <c r="KY3" s="37"/>
      <c r="KZ3" s="37"/>
      <c r="LA3" s="37"/>
      <c r="LB3" s="37"/>
      <c r="LC3" s="37"/>
      <c r="LD3" s="37"/>
      <c r="LE3" s="37"/>
      <c r="LF3" s="37"/>
      <c r="LG3" s="37"/>
      <c r="LH3" s="37"/>
      <c r="LI3" s="37"/>
      <c r="LJ3" s="37"/>
      <c r="LK3" s="37"/>
      <c r="LL3" s="37"/>
      <c r="LM3" s="37"/>
      <c r="LN3" s="37"/>
      <c r="LO3" s="37"/>
      <c r="LP3" s="37"/>
      <c r="LQ3" s="37"/>
      <c r="LR3" s="37"/>
      <c r="LS3" s="37"/>
      <c r="LT3" s="37"/>
      <c r="LU3" s="37"/>
      <c r="LV3" s="37"/>
      <c r="LW3" s="37"/>
      <c r="LX3" s="37"/>
      <c r="LY3" s="37"/>
      <c r="LZ3" s="37"/>
      <c r="MA3" s="37"/>
      <c r="MB3" s="37"/>
      <c r="MC3" s="37"/>
      <c r="MD3" s="37"/>
      <c r="ME3" s="37"/>
      <c r="MF3" s="37"/>
      <c r="MG3" s="37"/>
      <c r="MH3" s="37"/>
      <c r="MI3" s="37"/>
      <c r="MJ3" s="37"/>
      <c r="MK3" s="37"/>
      <c r="ML3" s="37"/>
      <c r="MM3" s="37"/>
      <c r="MN3" s="37"/>
      <c r="MO3" s="37"/>
      <c r="MP3" s="37"/>
      <c r="MQ3" s="37"/>
      <c r="MR3" s="37"/>
      <c r="MS3" s="37"/>
      <c r="MT3" s="37"/>
      <c r="MU3" s="37"/>
      <c r="MV3" s="37"/>
      <c r="MW3" s="37"/>
      <c r="MX3" s="37"/>
      <c r="MY3" s="37"/>
      <c r="MZ3" s="37"/>
      <c r="NA3" s="37"/>
      <c r="NB3" s="37"/>
      <c r="NC3" s="37"/>
      <c r="ND3" s="37"/>
      <c r="NE3" s="37"/>
      <c r="NF3" s="37"/>
      <c r="NG3" s="37"/>
      <c r="NH3" s="37"/>
      <c r="NI3" s="37"/>
      <c r="NJ3" s="37"/>
      <c r="NK3" s="37"/>
      <c r="NL3" s="37"/>
      <c r="NM3" s="37"/>
      <c r="NN3" s="37"/>
      <c r="NO3" s="37"/>
      <c r="NP3" s="37"/>
      <c r="NQ3" s="37"/>
      <c r="NR3" s="37"/>
      <c r="NS3" s="37"/>
      <c r="NT3" s="37"/>
      <c r="NU3" s="37"/>
      <c r="NV3" s="37"/>
      <c r="NW3" s="37"/>
      <c r="NX3" s="37"/>
      <c r="NY3" s="37"/>
      <c r="NZ3" s="37"/>
      <c r="OA3" s="37"/>
      <c r="OB3" s="37"/>
      <c r="OC3" s="37"/>
      <c r="OD3" s="37"/>
      <c r="OE3" s="37"/>
      <c r="OF3" s="37"/>
      <c r="OG3" s="37"/>
      <c r="OH3" s="37"/>
      <c r="OI3" s="37"/>
      <c r="OJ3" s="37"/>
      <c r="OK3" s="37"/>
      <c r="OL3" s="37"/>
      <c r="OM3" s="37"/>
      <c r="ON3" s="37"/>
      <c r="OO3" s="37"/>
      <c r="OP3" s="37"/>
      <c r="OQ3" s="37"/>
      <c r="OR3" s="37"/>
      <c r="OS3" s="37"/>
      <c r="OT3" s="37"/>
      <c r="OU3" s="37"/>
      <c r="OV3" s="37"/>
    </row>
    <row r="4" spans="1:412" ht="15.75" customHeight="1">
      <c r="A4" s="39"/>
      <c r="B4" s="39"/>
      <c r="C4" s="39"/>
      <c r="D4" s="39"/>
      <c r="E4" s="39"/>
      <c r="F4" s="39"/>
      <c r="G4" s="39"/>
      <c r="H4" s="39"/>
      <c r="I4" s="39"/>
      <c r="J4" s="469"/>
      <c r="K4" s="468"/>
      <c r="L4" s="468"/>
      <c r="M4" s="43"/>
      <c r="N4" s="43"/>
      <c r="O4" s="43"/>
      <c r="P4" s="43"/>
      <c r="Q4" s="469"/>
      <c r="R4" s="468"/>
      <c r="S4" s="468"/>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c r="IW4" s="37"/>
      <c r="IX4" s="37"/>
      <c r="IY4" s="37"/>
      <c r="IZ4" s="37"/>
      <c r="JA4" s="37"/>
      <c r="JB4" s="37"/>
      <c r="JC4" s="37"/>
      <c r="JD4" s="37"/>
      <c r="JE4" s="37"/>
      <c r="JF4" s="37"/>
      <c r="JG4" s="37"/>
      <c r="JH4" s="37"/>
      <c r="JI4" s="37"/>
      <c r="JJ4" s="37"/>
      <c r="JK4" s="37"/>
      <c r="JL4" s="37"/>
      <c r="JM4" s="37"/>
      <c r="JN4" s="37"/>
      <c r="JO4" s="37"/>
      <c r="JP4" s="37"/>
      <c r="JQ4" s="37"/>
      <c r="JR4" s="37"/>
      <c r="JS4" s="37"/>
      <c r="JT4" s="37"/>
      <c r="JU4" s="37"/>
      <c r="JV4" s="37"/>
      <c r="JW4" s="37"/>
      <c r="JX4" s="37"/>
      <c r="JY4" s="37"/>
      <c r="JZ4" s="37"/>
      <c r="KA4" s="37"/>
      <c r="KB4" s="37"/>
      <c r="KC4" s="37"/>
      <c r="KD4" s="37"/>
      <c r="KE4" s="37"/>
      <c r="KF4" s="37"/>
      <c r="KG4" s="37"/>
      <c r="KH4" s="37"/>
      <c r="KI4" s="37"/>
      <c r="KJ4" s="37"/>
      <c r="KK4" s="37"/>
      <c r="KL4" s="37"/>
      <c r="KM4" s="37"/>
      <c r="KN4" s="37"/>
      <c r="KO4" s="37"/>
      <c r="KP4" s="37"/>
      <c r="KQ4" s="37"/>
      <c r="KR4" s="37"/>
      <c r="KS4" s="37"/>
      <c r="KT4" s="37"/>
      <c r="KU4" s="37"/>
      <c r="KV4" s="37"/>
      <c r="KW4" s="37"/>
      <c r="KX4" s="37"/>
      <c r="KY4" s="37"/>
      <c r="KZ4" s="37"/>
      <c r="LA4" s="37"/>
      <c r="LB4" s="37"/>
      <c r="LC4" s="37"/>
      <c r="LD4" s="37"/>
      <c r="LE4" s="37"/>
      <c r="LF4" s="37"/>
      <c r="LG4" s="37"/>
      <c r="LH4" s="37"/>
      <c r="LI4" s="37"/>
      <c r="LJ4" s="37"/>
      <c r="LK4" s="37"/>
      <c r="LL4" s="37"/>
      <c r="LM4" s="37"/>
      <c r="LN4" s="37"/>
      <c r="LO4" s="37"/>
      <c r="LP4" s="37"/>
      <c r="LQ4" s="37"/>
      <c r="LR4" s="37"/>
      <c r="LS4" s="37"/>
      <c r="LT4" s="37"/>
      <c r="LU4" s="37"/>
      <c r="LV4" s="37"/>
      <c r="LW4" s="37"/>
      <c r="LX4" s="37"/>
      <c r="LY4" s="37"/>
      <c r="LZ4" s="37"/>
      <c r="MA4" s="37"/>
      <c r="MB4" s="37"/>
      <c r="MC4" s="37"/>
      <c r="MD4" s="37"/>
      <c r="ME4" s="37"/>
      <c r="MF4" s="37"/>
      <c r="MG4" s="37"/>
      <c r="MH4" s="37"/>
      <c r="MI4" s="37"/>
      <c r="MJ4" s="37"/>
      <c r="MK4" s="37"/>
      <c r="ML4" s="37"/>
      <c r="MM4" s="37"/>
      <c r="MN4" s="37"/>
      <c r="MO4" s="37"/>
      <c r="MP4" s="37"/>
      <c r="MQ4" s="37"/>
      <c r="MR4" s="37"/>
      <c r="MS4" s="37"/>
      <c r="MT4" s="37"/>
      <c r="MU4" s="37"/>
      <c r="MV4" s="37"/>
      <c r="MW4" s="37"/>
      <c r="MX4" s="37"/>
      <c r="MY4" s="37"/>
      <c r="MZ4" s="37"/>
      <c r="NA4" s="37"/>
      <c r="NB4" s="37"/>
      <c r="NC4" s="37"/>
      <c r="ND4" s="37"/>
      <c r="NE4" s="37"/>
      <c r="NF4" s="37"/>
      <c r="NG4" s="37"/>
      <c r="NH4" s="37"/>
      <c r="NI4" s="37"/>
      <c r="NJ4" s="37"/>
      <c r="NK4" s="37"/>
      <c r="NL4" s="37"/>
      <c r="NM4" s="37"/>
      <c r="NN4" s="37"/>
      <c r="NO4" s="37"/>
      <c r="NP4" s="37"/>
      <c r="NQ4" s="37"/>
      <c r="NR4" s="37"/>
      <c r="NS4" s="37"/>
      <c r="NT4" s="37"/>
      <c r="NU4" s="37"/>
      <c r="NV4" s="37"/>
      <c r="NW4" s="37"/>
      <c r="NX4" s="37"/>
      <c r="NY4" s="37"/>
      <c r="NZ4" s="37"/>
      <c r="OA4" s="37"/>
      <c r="OB4" s="37"/>
      <c r="OC4" s="37"/>
      <c r="OD4" s="37"/>
      <c r="OE4" s="37"/>
      <c r="OF4" s="37"/>
      <c r="OG4" s="37"/>
      <c r="OH4" s="37"/>
      <c r="OI4" s="37"/>
      <c r="OJ4" s="37"/>
      <c r="OK4" s="37"/>
      <c r="OL4" s="37"/>
      <c r="OM4" s="37"/>
      <c r="ON4" s="37"/>
      <c r="OO4" s="37"/>
      <c r="OP4" s="37"/>
      <c r="OQ4" s="37"/>
      <c r="OR4" s="37"/>
      <c r="OS4" s="37"/>
      <c r="OT4" s="37"/>
      <c r="OU4" s="37"/>
      <c r="OV4" s="37"/>
    </row>
    <row r="5" spans="1:412" ht="15.75" customHeight="1">
      <c r="A5" s="39"/>
      <c r="B5" s="39"/>
      <c r="C5" s="39"/>
      <c r="D5" s="39"/>
      <c r="E5" s="39"/>
      <c r="F5" s="39"/>
      <c r="G5" s="39"/>
      <c r="H5" s="39"/>
      <c r="I5" s="39"/>
      <c r="J5" s="150"/>
      <c r="K5" s="149"/>
      <c r="L5" s="149"/>
      <c r="M5" s="43"/>
      <c r="N5" s="43"/>
      <c r="O5" s="43"/>
      <c r="P5" s="43"/>
      <c r="Q5" s="150"/>
      <c r="R5" s="149"/>
      <c r="S5" s="149"/>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c r="IW5" s="37"/>
      <c r="IX5" s="37"/>
      <c r="IY5" s="37"/>
      <c r="IZ5" s="37"/>
      <c r="JA5" s="37"/>
      <c r="JB5" s="37"/>
      <c r="JC5" s="37"/>
      <c r="JD5" s="37"/>
      <c r="JE5" s="37"/>
      <c r="JF5" s="37"/>
      <c r="JG5" s="37"/>
      <c r="JH5" s="37"/>
      <c r="JI5" s="37"/>
      <c r="JJ5" s="37"/>
      <c r="JK5" s="37"/>
      <c r="JL5" s="37"/>
      <c r="JM5" s="37"/>
      <c r="JN5" s="37"/>
      <c r="JO5" s="37"/>
      <c r="JP5" s="37"/>
      <c r="JQ5" s="37"/>
      <c r="JR5" s="37"/>
      <c r="JS5" s="37"/>
      <c r="JT5" s="37"/>
      <c r="JU5" s="37"/>
      <c r="JV5" s="37"/>
      <c r="JW5" s="37"/>
      <c r="JX5" s="37"/>
      <c r="JY5" s="37"/>
      <c r="JZ5" s="37"/>
      <c r="KA5" s="37"/>
      <c r="KB5" s="37"/>
      <c r="KC5" s="37"/>
      <c r="KD5" s="37"/>
      <c r="KE5" s="37"/>
      <c r="KF5" s="37"/>
      <c r="KG5" s="37"/>
      <c r="KH5" s="37"/>
      <c r="KI5" s="37"/>
      <c r="KJ5" s="37"/>
      <c r="KK5" s="37"/>
      <c r="KL5" s="37"/>
      <c r="KM5" s="37"/>
      <c r="KN5" s="37"/>
      <c r="KO5" s="37"/>
      <c r="KP5" s="37"/>
      <c r="KQ5" s="37"/>
      <c r="KR5" s="37"/>
      <c r="KS5" s="37"/>
      <c r="KT5" s="37"/>
      <c r="KU5" s="37"/>
      <c r="KV5" s="37"/>
      <c r="KW5" s="37"/>
      <c r="KX5" s="37"/>
      <c r="KY5" s="37"/>
      <c r="KZ5" s="37"/>
      <c r="LA5" s="37"/>
      <c r="LB5" s="37"/>
      <c r="LC5" s="37"/>
      <c r="LD5" s="37"/>
      <c r="LE5" s="37"/>
      <c r="LF5" s="37"/>
      <c r="LG5" s="37"/>
      <c r="LH5" s="37"/>
      <c r="LI5" s="37"/>
      <c r="LJ5" s="37"/>
      <c r="LK5" s="37"/>
      <c r="LL5" s="37"/>
      <c r="LM5" s="37"/>
      <c r="LN5" s="37"/>
      <c r="LO5" s="37"/>
      <c r="LP5" s="37"/>
      <c r="LQ5" s="37"/>
      <c r="LR5" s="37"/>
      <c r="LS5" s="37"/>
      <c r="LT5" s="37"/>
      <c r="LU5" s="37"/>
      <c r="LV5" s="37"/>
      <c r="LW5" s="37"/>
      <c r="LX5" s="37"/>
      <c r="LY5" s="37"/>
      <c r="LZ5" s="37"/>
      <c r="MA5" s="37"/>
      <c r="MB5" s="37"/>
      <c r="MC5" s="37"/>
      <c r="MD5" s="37"/>
      <c r="ME5" s="37"/>
      <c r="MF5" s="37"/>
      <c r="MG5" s="37"/>
      <c r="MH5" s="37"/>
      <c r="MI5" s="37"/>
      <c r="MJ5" s="37"/>
      <c r="MK5" s="37"/>
      <c r="ML5" s="37"/>
      <c r="MM5" s="37"/>
      <c r="MN5" s="37"/>
      <c r="MO5" s="37"/>
      <c r="MP5" s="37"/>
      <c r="MQ5" s="37"/>
      <c r="MR5" s="37"/>
      <c r="MS5" s="37"/>
      <c r="MT5" s="37"/>
      <c r="MU5" s="37"/>
      <c r="MV5" s="37"/>
      <c r="MW5" s="37"/>
      <c r="MX5" s="37"/>
      <c r="MY5" s="37"/>
      <c r="MZ5" s="37"/>
      <c r="NA5" s="37"/>
      <c r="NB5" s="37"/>
      <c r="NC5" s="37"/>
      <c r="ND5" s="37"/>
      <c r="NE5" s="37"/>
      <c r="NF5" s="37"/>
      <c r="NG5" s="37"/>
      <c r="NH5" s="37"/>
      <c r="NI5" s="37"/>
      <c r="NJ5" s="37"/>
      <c r="NK5" s="37"/>
      <c r="NL5" s="37"/>
      <c r="NM5" s="37"/>
      <c r="NN5" s="37"/>
      <c r="NO5" s="37"/>
      <c r="NP5" s="37"/>
      <c r="NQ5" s="37"/>
      <c r="NR5" s="37"/>
      <c r="NS5" s="37"/>
      <c r="NT5" s="37"/>
      <c r="NU5" s="37"/>
      <c r="NV5" s="37"/>
      <c r="NW5" s="37"/>
      <c r="NX5" s="37"/>
      <c r="NY5" s="37"/>
      <c r="NZ5" s="37"/>
      <c r="OA5" s="37"/>
      <c r="OB5" s="37"/>
      <c r="OC5" s="37"/>
      <c r="OD5" s="37"/>
      <c r="OE5" s="37"/>
      <c r="OF5" s="37"/>
      <c r="OG5" s="37"/>
      <c r="OH5" s="37"/>
      <c r="OI5" s="37"/>
      <c r="OJ5" s="37"/>
      <c r="OK5" s="37"/>
      <c r="OL5" s="37"/>
      <c r="OM5" s="37"/>
      <c r="ON5" s="37"/>
      <c r="OO5" s="37"/>
      <c r="OP5" s="37"/>
      <c r="OQ5" s="37"/>
      <c r="OR5" s="37"/>
      <c r="OS5" s="37"/>
      <c r="OT5" s="37"/>
      <c r="OU5" s="37"/>
      <c r="OV5" s="37"/>
    </row>
    <row r="6" spans="1:412">
      <c r="A6" s="460" t="s">
        <v>237</v>
      </c>
      <c r="B6" s="470"/>
      <c r="C6" s="470"/>
      <c r="D6" s="470"/>
      <c r="E6" s="470"/>
      <c r="F6" s="470"/>
      <c r="G6" s="470"/>
      <c r="H6" s="470"/>
      <c r="I6" s="470"/>
      <c r="J6" s="470"/>
      <c r="K6" s="470"/>
      <c r="L6" s="470"/>
      <c r="M6" s="470"/>
      <c r="N6" s="470"/>
      <c r="O6" s="470"/>
      <c r="P6" s="470"/>
      <c r="Q6" s="470"/>
      <c r="R6" s="470"/>
      <c r="S6" s="470"/>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c r="IW6" s="37"/>
      <c r="IX6" s="37"/>
      <c r="IY6" s="37"/>
      <c r="IZ6" s="37"/>
      <c r="JA6" s="37"/>
      <c r="JB6" s="37"/>
      <c r="JC6" s="37"/>
      <c r="JD6" s="37"/>
      <c r="JE6" s="37"/>
      <c r="JF6" s="37"/>
      <c r="JG6" s="37"/>
      <c r="JH6" s="37"/>
      <c r="JI6" s="37"/>
      <c r="JJ6" s="37"/>
      <c r="JK6" s="37"/>
      <c r="JL6" s="37"/>
      <c r="JM6" s="37"/>
      <c r="JN6" s="37"/>
      <c r="JO6" s="37"/>
      <c r="JP6" s="37"/>
      <c r="JQ6" s="37"/>
      <c r="JR6" s="37"/>
      <c r="JS6" s="37"/>
      <c r="JT6" s="37"/>
      <c r="JU6" s="37"/>
      <c r="JV6" s="37"/>
      <c r="JW6" s="37"/>
      <c r="JX6" s="37"/>
      <c r="JY6" s="37"/>
      <c r="JZ6" s="37"/>
      <c r="KA6" s="37"/>
      <c r="KB6" s="37"/>
      <c r="KC6" s="37"/>
      <c r="KD6" s="37"/>
      <c r="KE6" s="37"/>
      <c r="KF6" s="37"/>
      <c r="KG6" s="37"/>
      <c r="KH6" s="37"/>
      <c r="KI6" s="37"/>
      <c r="KJ6" s="37"/>
      <c r="KK6" s="37"/>
      <c r="KL6" s="37"/>
      <c r="KM6" s="37"/>
      <c r="KN6" s="37"/>
      <c r="KO6" s="37"/>
      <c r="KP6" s="37"/>
      <c r="KQ6" s="37"/>
      <c r="KR6" s="37"/>
      <c r="KS6" s="37"/>
      <c r="KT6" s="37"/>
      <c r="KU6" s="37"/>
      <c r="KV6" s="37"/>
      <c r="KW6" s="37"/>
      <c r="KX6" s="37"/>
      <c r="KY6" s="37"/>
      <c r="KZ6" s="37"/>
      <c r="LA6" s="37"/>
      <c r="LB6" s="37"/>
      <c r="LC6" s="37"/>
      <c r="LD6" s="37"/>
      <c r="LE6" s="37"/>
      <c r="LF6" s="37"/>
      <c r="LG6" s="37"/>
      <c r="LH6" s="37"/>
      <c r="LI6" s="37"/>
      <c r="LJ6" s="37"/>
      <c r="LK6" s="37"/>
      <c r="LL6" s="37"/>
      <c r="LM6" s="37"/>
      <c r="LN6" s="37"/>
      <c r="LO6" s="37"/>
      <c r="LP6" s="37"/>
      <c r="LQ6" s="37"/>
      <c r="LR6" s="37"/>
      <c r="LS6" s="37"/>
      <c r="LT6" s="37"/>
      <c r="LU6" s="37"/>
      <c r="LV6" s="37"/>
      <c r="LW6" s="37"/>
      <c r="LX6" s="37"/>
      <c r="LY6" s="37"/>
      <c r="LZ6" s="37"/>
      <c r="MA6" s="37"/>
      <c r="MB6" s="37"/>
      <c r="MC6" s="37"/>
      <c r="MD6" s="37"/>
      <c r="ME6" s="37"/>
      <c r="MF6" s="37"/>
      <c r="MG6" s="37"/>
      <c r="MH6" s="37"/>
      <c r="MI6" s="37"/>
      <c r="MJ6" s="37"/>
      <c r="MK6" s="37"/>
      <c r="ML6" s="37"/>
      <c r="MM6" s="37"/>
      <c r="MN6" s="37"/>
      <c r="MO6" s="37"/>
      <c r="MP6" s="37"/>
      <c r="MQ6" s="37"/>
      <c r="MR6" s="37"/>
      <c r="MS6" s="37"/>
      <c r="MT6" s="37"/>
      <c r="MU6" s="37"/>
      <c r="MV6" s="37"/>
      <c r="MW6" s="37"/>
      <c r="MX6" s="37"/>
      <c r="MY6" s="37"/>
      <c r="MZ6" s="37"/>
      <c r="NA6" s="37"/>
      <c r="NB6" s="37"/>
      <c r="NC6" s="37"/>
      <c r="ND6" s="37"/>
      <c r="NE6" s="37"/>
      <c r="NF6" s="37"/>
      <c r="NG6" s="37"/>
      <c r="NH6" s="37"/>
      <c r="NI6" s="37"/>
      <c r="NJ6" s="37"/>
      <c r="NK6" s="37"/>
      <c r="NL6" s="37"/>
      <c r="NM6" s="37"/>
      <c r="NN6" s="37"/>
      <c r="NO6" s="37"/>
      <c r="NP6" s="37"/>
      <c r="NQ6" s="37"/>
      <c r="NR6" s="37"/>
      <c r="NS6" s="37"/>
      <c r="NT6" s="37"/>
      <c r="NU6" s="37"/>
      <c r="NV6" s="37"/>
      <c r="NW6" s="37"/>
      <c r="NX6" s="37"/>
      <c r="NY6" s="37"/>
      <c r="NZ6" s="37"/>
      <c r="OA6" s="37"/>
      <c r="OB6" s="37"/>
      <c r="OC6" s="37"/>
      <c r="OD6" s="37"/>
      <c r="OE6" s="37"/>
      <c r="OF6" s="37"/>
      <c r="OG6" s="37"/>
      <c r="OH6" s="37"/>
      <c r="OI6" s="37"/>
      <c r="OJ6" s="37"/>
      <c r="OK6" s="37"/>
      <c r="OL6" s="37"/>
      <c r="OM6" s="37"/>
      <c r="ON6" s="37"/>
      <c r="OO6" s="37"/>
      <c r="OP6" s="37"/>
      <c r="OQ6" s="37"/>
      <c r="OR6" s="37"/>
      <c r="OS6" s="37"/>
      <c r="OT6" s="37"/>
      <c r="OU6" s="37"/>
      <c r="OV6" s="37"/>
    </row>
    <row r="7" spans="1:412" s="25" customFormat="1" ht="115.5" customHeight="1">
      <c r="A7" s="173" t="s">
        <v>281</v>
      </c>
      <c r="B7" s="173" t="s">
        <v>282</v>
      </c>
      <c r="C7" s="174" t="s">
        <v>283</v>
      </c>
      <c r="D7" s="174" t="s">
        <v>284</v>
      </c>
      <c r="E7" s="174" t="s">
        <v>285</v>
      </c>
      <c r="F7" s="174" t="s">
        <v>286</v>
      </c>
      <c r="G7" s="174" t="s">
        <v>287</v>
      </c>
      <c r="H7" s="173" t="s">
        <v>288</v>
      </c>
      <c r="I7" s="173" t="s">
        <v>289</v>
      </c>
      <c r="J7" s="173" t="s">
        <v>290</v>
      </c>
      <c r="K7" s="173" t="s">
        <v>291</v>
      </c>
      <c r="L7" s="377" t="s">
        <v>292</v>
      </c>
      <c r="M7" s="377"/>
      <c r="N7" s="377" t="s">
        <v>293</v>
      </c>
      <c r="O7" s="377"/>
      <c r="P7" s="173" t="s">
        <v>294</v>
      </c>
      <c r="Q7" s="377" t="s">
        <v>295</v>
      </c>
      <c r="R7" s="377"/>
      <c r="S7" s="175" t="s">
        <v>296</v>
      </c>
      <c r="T7" s="38"/>
      <c r="U7" s="38"/>
      <c r="V7" s="38"/>
      <c r="W7" s="38"/>
      <c r="X7" s="38"/>
      <c r="Y7" s="38"/>
      <c r="Z7" s="38"/>
      <c r="AA7" s="38"/>
      <c r="AB7" s="38"/>
      <c r="AC7" s="38"/>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c r="CW7" s="38"/>
      <c r="CX7" s="38"/>
      <c r="CY7" s="38"/>
      <c r="CZ7" s="38"/>
      <c r="DA7" s="38"/>
      <c r="DB7" s="38"/>
      <c r="DC7" s="38"/>
      <c r="DD7" s="38"/>
      <c r="DE7" s="38"/>
      <c r="DF7" s="38"/>
      <c r="DG7" s="38"/>
      <c r="DH7" s="38"/>
      <c r="DI7" s="38"/>
      <c r="DJ7" s="38"/>
      <c r="DK7" s="38"/>
      <c r="DL7" s="38"/>
      <c r="DM7" s="38"/>
      <c r="DN7" s="38"/>
      <c r="DO7" s="38"/>
      <c r="DP7" s="38"/>
      <c r="DQ7" s="38"/>
      <c r="DR7" s="38"/>
      <c r="DS7" s="38"/>
      <c r="DT7" s="38"/>
      <c r="DU7" s="38"/>
      <c r="DV7" s="38"/>
      <c r="DW7" s="38"/>
      <c r="DX7" s="38"/>
      <c r="DY7" s="38"/>
      <c r="DZ7" s="38"/>
      <c r="EA7" s="38"/>
      <c r="EB7" s="38"/>
      <c r="EC7" s="38"/>
      <c r="ED7" s="38"/>
      <c r="EE7" s="38"/>
      <c r="EF7" s="38"/>
      <c r="EG7" s="38"/>
      <c r="EH7" s="38"/>
      <c r="EI7" s="38"/>
      <c r="EJ7" s="38"/>
      <c r="EK7" s="38"/>
      <c r="EL7" s="38"/>
      <c r="EM7" s="38"/>
      <c r="EN7" s="38"/>
      <c r="EO7" s="38"/>
      <c r="EP7" s="38"/>
      <c r="EQ7" s="38"/>
      <c r="ER7" s="38"/>
      <c r="ES7" s="38"/>
      <c r="ET7" s="38"/>
      <c r="EU7" s="38"/>
      <c r="EV7" s="38"/>
      <c r="EW7" s="38"/>
      <c r="EX7" s="38"/>
      <c r="EY7" s="38"/>
      <c r="EZ7" s="38"/>
      <c r="FA7" s="38"/>
      <c r="FB7" s="38"/>
      <c r="FC7" s="38"/>
      <c r="FD7" s="38"/>
      <c r="FE7" s="38"/>
      <c r="FF7" s="38"/>
      <c r="FG7" s="38"/>
      <c r="FH7" s="38"/>
      <c r="FI7" s="38"/>
      <c r="FJ7" s="38"/>
      <c r="FK7" s="38"/>
      <c r="FL7" s="38"/>
      <c r="FM7" s="38"/>
      <c r="FN7" s="38"/>
      <c r="FO7" s="38"/>
      <c r="FP7" s="38"/>
      <c r="FQ7" s="38"/>
      <c r="FR7" s="38"/>
      <c r="FS7" s="38"/>
      <c r="FT7" s="38"/>
      <c r="FU7" s="38"/>
      <c r="FV7" s="38"/>
      <c r="FW7" s="38"/>
      <c r="FX7" s="38"/>
      <c r="FY7" s="38"/>
      <c r="FZ7" s="38"/>
      <c r="GA7" s="38"/>
      <c r="GB7" s="38"/>
      <c r="GC7" s="38"/>
      <c r="GD7" s="38"/>
      <c r="GE7" s="38"/>
      <c r="GF7" s="38"/>
      <c r="GG7" s="38"/>
      <c r="GH7" s="38"/>
      <c r="GI7" s="38"/>
      <c r="GJ7" s="38"/>
      <c r="GK7" s="38"/>
      <c r="GL7" s="38"/>
      <c r="GM7" s="38"/>
      <c r="GN7" s="38"/>
      <c r="GO7" s="38"/>
      <c r="GP7" s="38"/>
      <c r="GQ7" s="38"/>
      <c r="GR7" s="38"/>
      <c r="GS7" s="38"/>
      <c r="GT7" s="38"/>
      <c r="GU7" s="38"/>
      <c r="GV7" s="38"/>
      <c r="GW7" s="38"/>
      <c r="GX7" s="38"/>
      <c r="GY7" s="38"/>
      <c r="GZ7" s="38"/>
      <c r="HA7" s="38"/>
      <c r="HB7" s="38"/>
      <c r="HC7" s="38"/>
      <c r="HD7" s="38"/>
      <c r="HE7" s="38"/>
      <c r="HF7" s="38"/>
      <c r="HG7" s="38"/>
      <c r="HH7" s="38"/>
      <c r="HI7" s="38"/>
      <c r="HJ7" s="38"/>
      <c r="HK7" s="38"/>
      <c r="HL7" s="38"/>
      <c r="HM7" s="38"/>
      <c r="HN7" s="38"/>
      <c r="HO7" s="38"/>
      <c r="HP7" s="38"/>
      <c r="HQ7" s="38"/>
      <c r="HR7" s="38"/>
      <c r="HS7" s="38"/>
      <c r="HT7" s="38"/>
      <c r="HU7" s="38"/>
      <c r="HV7" s="38"/>
      <c r="HW7" s="38"/>
      <c r="HX7" s="38"/>
      <c r="HY7" s="38"/>
      <c r="HZ7" s="38"/>
      <c r="IA7" s="38"/>
      <c r="IB7" s="38"/>
      <c r="IC7" s="38"/>
      <c r="ID7" s="38"/>
      <c r="IE7" s="38"/>
      <c r="IF7" s="38"/>
      <c r="IG7" s="38"/>
      <c r="IH7" s="38"/>
      <c r="II7" s="38"/>
      <c r="IJ7" s="38"/>
      <c r="IK7" s="38"/>
      <c r="IL7" s="38"/>
      <c r="IM7" s="38"/>
      <c r="IN7" s="38"/>
      <c r="IO7" s="38"/>
      <c r="IP7" s="38"/>
      <c r="IQ7" s="38"/>
      <c r="IR7" s="38"/>
      <c r="IS7" s="38"/>
      <c r="IT7" s="38"/>
      <c r="IU7" s="38"/>
      <c r="IV7" s="38"/>
      <c r="IW7" s="38"/>
      <c r="IX7" s="38"/>
      <c r="IY7" s="38"/>
      <c r="IZ7" s="38"/>
      <c r="JA7" s="38"/>
      <c r="JB7" s="38"/>
      <c r="JC7" s="38"/>
      <c r="JD7" s="38"/>
      <c r="JE7" s="38"/>
      <c r="JF7" s="38"/>
      <c r="JG7" s="38"/>
      <c r="JH7" s="38"/>
      <c r="JI7" s="38"/>
      <c r="JJ7" s="38"/>
      <c r="JK7" s="38"/>
      <c r="JL7" s="38"/>
      <c r="JM7" s="38"/>
      <c r="JN7" s="38"/>
      <c r="JO7" s="38"/>
      <c r="JP7" s="38"/>
      <c r="JQ7" s="38"/>
      <c r="JR7" s="38"/>
      <c r="JS7" s="38"/>
      <c r="JT7" s="38"/>
      <c r="JU7" s="38"/>
      <c r="JV7" s="38"/>
      <c r="JW7" s="38"/>
      <c r="JX7" s="38"/>
      <c r="JY7" s="38"/>
      <c r="JZ7" s="38"/>
      <c r="KA7" s="38"/>
      <c r="KB7" s="38"/>
      <c r="KC7" s="38"/>
      <c r="KD7" s="38"/>
      <c r="KE7" s="38"/>
      <c r="KF7" s="38"/>
      <c r="KG7" s="38"/>
      <c r="KH7" s="38"/>
      <c r="KI7" s="38"/>
      <c r="KJ7" s="38"/>
      <c r="KK7" s="38"/>
      <c r="KL7" s="38"/>
      <c r="KM7" s="38"/>
      <c r="KN7" s="38"/>
      <c r="KO7" s="38"/>
      <c r="KP7" s="38"/>
      <c r="KQ7" s="38"/>
      <c r="KR7" s="38"/>
      <c r="KS7" s="38"/>
      <c r="KT7" s="38"/>
      <c r="KU7" s="38"/>
      <c r="KV7" s="38"/>
      <c r="KW7" s="38"/>
      <c r="KX7" s="38"/>
      <c r="KY7" s="38"/>
      <c r="KZ7" s="38"/>
      <c r="LA7" s="38"/>
      <c r="LB7" s="38"/>
      <c r="LC7" s="38"/>
      <c r="LD7" s="38"/>
      <c r="LE7" s="38"/>
      <c r="LF7" s="38"/>
      <c r="LG7" s="38"/>
      <c r="LH7" s="38"/>
      <c r="LI7" s="38"/>
      <c r="LJ7" s="38"/>
      <c r="LK7" s="38"/>
      <c r="LL7" s="38"/>
      <c r="LM7" s="38"/>
      <c r="LN7" s="38"/>
      <c r="LO7" s="38"/>
      <c r="LP7" s="38"/>
      <c r="LQ7" s="38"/>
      <c r="LR7" s="38"/>
      <c r="LS7" s="38"/>
      <c r="LT7" s="38"/>
      <c r="LU7" s="38"/>
      <c r="LV7" s="38"/>
      <c r="LW7" s="38"/>
      <c r="LX7" s="38"/>
      <c r="LY7" s="38"/>
      <c r="LZ7" s="38"/>
      <c r="MA7" s="38"/>
      <c r="MB7" s="38"/>
      <c r="MC7" s="38"/>
      <c r="MD7" s="38"/>
      <c r="ME7" s="38"/>
      <c r="MF7" s="38"/>
      <c r="MG7" s="38"/>
      <c r="MH7" s="38"/>
      <c r="MI7" s="38"/>
      <c r="MJ7" s="38"/>
      <c r="MK7" s="38"/>
      <c r="ML7" s="38"/>
      <c r="MM7" s="38"/>
      <c r="MN7" s="38"/>
      <c r="MO7" s="38"/>
      <c r="MP7" s="38"/>
      <c r="MQ7" s="38"/>
      <c r="MR7" s="38"/>
      <c r="MS7" s="38"/>
      <c r="MT7" s="38"/>
      <c r="MU7" s="38"/>
      <c r="MV7" s="38"/>
      <c r="MW7" s="38"/>
      <c r="MX7" s="38"/>
      <c r="MY7" s="38"/>
      <c r="MZ7" s="38"/>
      <c r="NA7" s="38"/>
      <c r="NB7" s="38"/>
      <c r="NC7" s="38"/>
      <c r="ND7" s="38"/>
      <c r="NE7" s="38"/>
      <c r="NF7" s="38"/>
      <c r="NG7" s="38"/>
      <c r="NH7" s="38"/>
      <c r="NI7" s="38"/>
      <c r="NJ7" s="38"/>
      <c r="NK7" s="38"/>
      <c r="NL7" s="38"/>
      <c r="NM7" s="38"/>
      <c r="NN7" s="38"/>
      <c r="NO7" s="38"/>
      <c r="NP7" s="38"/>
      <c r="NQ7" s="38"/>
      <c r="NR7" s="38"/>
      <c r="NS7" s="38"/>
      <c r="NT7" s="38"/>
      <c r="NU7" s="38"/>
      <c r="NV7" s="38"/>
      <c r="NW7" s="38"/>
      <c r="NX7" s="38"/>
      <c r="NY7" s="38"/>
      <c r="NZ7" s="38"/>
      <c r="OA7" s="38"/>
      <c r="OB7" s="38"/>
      <c r="OC7" s="38"/>
      <c r="OD7" s="38"/>
      <c r="OE7" s="38"/>
      <c r="OF7" s="38"/>
      <c r="OG7" s="38"/>
      <c r="OH7" s="38"/>
      <c r="OI7" s="38"/>
      <c r="OJ7" s="38"/>
      <c r="OK7" s="38"/>
      <c r="OL7" s="38"/>
      <c r="OM7" s="38"/>
      <c r="ON7" s="38"/>
      <c r="OO7" s="38"/>
      <c r="OP7" s="38"/>
      <c r="OQ7" s="38"/>
      <c r="OR7" s="38"/>
      <c r="OS7" s="38"/>
      <c r="OT7" s="38"/>
      <c r="OU7" s="38"/>
      <c r="OV7" s="38"/>
    </row>
    <row r="8" spans="1:412" ht="67.5" customHeight="1">
      <c r="A8" s="29"/>
      <c r="B8" s="29"/>
      <c r="C8" s="29" t="s">
        <v>297</v>
      </c>
      <c r="D8" s="29" t="s">
        <v>297</v>
      </c>
      <c r="E8" s="29" t="s">
        <v>298</v>
      </c>
      <c r="F8" s="29" t="s">
        <v>298</v>
      </c>
      <c r="G8" s="29" t="s">
        <v>299</v>
      </c>
      <c r="H8" s="29" t="s">
        <v>297</v>
      </c>
      <c r="I8" s="29" t="s">
        <v>299</v>
      </c>
      <c r="J8" s="29" t="s">
        <v>297</v>
      </c>
      <c r="K8" s="29" t="s">
        <v>299</v>
      </c>
      <c r="L8" s="30" t="s">
        <v>17</v>
      </c>
      <c r="M8" s="29" t="s">
        <v>19</v>
      </c>
      <c r="N8" s="30" t="s">
        <v>17</v>
      </c>
      <c r="O8" s="29" t="s">
        <v>19</v>
      </c>
      <c r="P8" s="29" t="s">
        <v>300</v>
      </c>
      <c r="Q8" s="30" t="s">
        <v>17</v>
      </c>
      <c r="R8" s="29" t="s">
        <v>19</v>
      </c>
      <c r="S8" s="31" t="s">
        <v>301</v>
      </c>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c r="IW8" s="37"/>
      <c r="IX8" s="37"/>
      <c r="IY8" s="37"/>
      <c r="IZ8" s="37"/>
      <c r="JA8" s="37"/>
      <c r="JB8" s="37"/>
      <c r="JC8" s="37"/>
      <c r="JD8" s="37"/>
      <c r="JE8" s="37"/>
      <c r="JF8" s="37"/>
      <c r="JG8" s="37"/>
      <c r="JH8" s="37"/>
      <c r="JI8" s="37"/>
      <c r="JJ8" s="37"/>
      <c r="JK8" s="37"/>
      <c r="JL8" s="37"/>
      <c r="JM8" s="37"/>
      <c r="JN8" s="37"/>
      <c r="JO8" s="37"/>
      <c r="JP8" s="37"/>
      <c r="JQ8" s="37"/>
      <c r="JR8" s="37"/>
      <c r="JS8" s="37"/>
      <c r="JT8" s="37"/>
      <c r="JU8" s="37"/>
      <c r="JV8" s="37"/>
      <c r="JW8" s="37"/>
      <c r="JX8" s="37"/>
      <c r="JY8" s="37"/>
      <c r="JZ8" s="37"/>
      <c r="KA8" s="37"/>
      <c r="KB8" s="37"/>
      <c r="KC8" s="37"/>
      <c r="KD8" s="37"/>
      <c r="KE8" s="37"/>
      <c r="KF8" s="37"/>
      <c r="KG8" s="37"/>
      <c r="KH8" s="37"/>
      <c r="KI8" s="37"/>
      <c r="KJ8" s="37"/>
      <c r="KK8" s="37"/>
      <c r="KL8" s="37"/>
      <c r="KM8" s="37"/>
      <c r="KN8" s="37"/>
      <c r="KO8" s="37"/>
      <c r="KP8" s="37"/>
      <c r="KQ8" s="37"/>
      <c r="KR8" s="37"/>
      <c r="KS8" s="37"/>
      <c r="KT8" s="37"/>
      <c r="KU8" s="37"/>
      <c r="KV8" s="37"/>
      <c r="KW8" s="37"/>
      <c r="KX8" s="37"/>
      <c r="KY8" s="37"/>
      <c r="KZ8" s="37"/>
      <c r="LA8" s="37"/>
      <c r="LB8" s="37"/>
      <c r="LC8" s="37"/>
      <c r="LD8" s="37"/>
      <c r="LE8" s="37"/>
      <c r="LF8" s="37"/>
      <c r="LG8" s="37"/>
      <c r="LH8" s="37"/>
      <c r="LI8" s="37"/>
      <c r="LJ8" s="37"/>
      <c r="LK8" s="37"/>
      <c r="LL8" s="37"/>
      <c r="LM8" s="37"/>
      <c r="LN8" s="37"/>
      <c r="LO8" s="37"/>
      <c r="LP8" s="37"/>
      <c r="LQ8" s="37"/>
      <c r="LR8" s="37"/>
      <c r="LS8" s="37"/>
      <c r="LT8" s="37"/>
      <c r="LU8" s="37"/>
      <c r="LV8" s="37"/>
      <c r="LW8" s="37"/>
      <c r="LX8" s="37"/>
      <c r="LY8" s="37"/>
      <c r="LZ8" s="37"/>
      <c r="MA8" s="37"/>
      <c r="MB8" s="37"/>
      <c r="MC8" s="37"/>
      <c r="MD8" s="37"/>
      <c r="ME8" s="37"/>
      <c r="MF8" s="37"/>
      <c r="MG8" s="37"/>
      <c r="MH8" s="37"/>
      <c r="MI8" s="37"/>
      <c r="MJ8" s="37"/>
      <c r="MK8" s="37"/>
      <c r="ML8" s="37"/>
      <c r="MM8" s="37"/>
      <c r="MN8" s="37"/>
      <c r="MO8" s="37"/>
      <c r="MP8" s="37"/>
      <c r="MQ8" s="37"/>
      <c r="MR8" s="37"/>
      <c r="MS8" s="37"/>
      <c r="MT8" s="37"/>
      <c r="MU8" s="37"/>
      <c r="MV8" s="37"/>
      <c r="MW8" s="37"/>
      <c r="MX8" s="37"/>
      <c r="MY8" s="37"/>
      <c r="MZ8" s="37"/>
      <c r="NA8" s="37"/>
      <c r="NB8" s="37"/>
      <c r="NC8" s="37"/>
      <c r="ND8" s="37"/>
      <c r="NE8" s="37"/>
      <c r="NF8" s="37"/>
      <c r="NG8" s="37"/>
      <c r="NH8" s="37"/>
      <c r="NI8" s="37"/>
      <c r="NJ8" s="37"/>
      <c r="NK8" s="37"/>
      <c r="NL8" s="37"/>
      <c r="NM8" s="37"/>
      <c r="NN8" s="37"/>
      <c r="NO8" s="37"/>
      <c r="NP8" s="37"/>
      <c r="NQ8" s="37"/>
      <c r="NR8" s="37"/>
      <c r="NS8" s="37"/>
      <c r="NT8" s="37"/>
      <c r="NU8" s="37"/>
      <c r="NV8" s="37"/>
      <c r="NW8" s="37"/>
      <c r="NX8" s="37"/>
      <c r="NY8" s="37"/>
      <c r="NZ8" s="37"/>
      <c r="OA8" s="37"/>
      <c r="OB8" s="37"/>
      <c r="OC8" s="37"/>
      <c r="OD8" s="37"/>
      <c r="OE8" s="37"/>
      <c r="OF8" s="37"/>
      <c r="OG8" s="37"/>
      <c r="OH8" s="37"/>
      <c r="OI8" s="37"/>
      <c r="OJ8" s="37"/>
      <c r="OK8" s="37"/>
      <c r="OL8" s="37"/>
      <c r="OM8" s="37"/>
      <c r="ON8" s="37"/>
      <c r="OO8" s="37"/>
      <c r="OP8" s="37"/>
      <c r="OQ8" s="37"/>
      <c r="OR8" s="37"/>
      <c r="OS8" s="37"/>
      <c r="OT8" s="37"/>
      <c r="OU8" s="37"/>
      <c r="OV8" s="37"/>
    </row>
    <row r="9" spans="1:412" ht="75" customHeight="1">
      <c r="A9" s="233" t="s">
        <v>180</v>
      </c>
      <c r="B9" s="233" t="s">
        <v>302</v>
      </c>
      <c r="C9" s="167" t="s">
        <v>303</v>
      </c>
      <c r="D9" s="167" t="s">
        <v>303</v>
      </c>
      <c r="E9" s="167" t="s">
        <v>304</v>
      </c>
      <c r="F9" s="167" t="s">
        <v>305</v>
      </c>
      <c r="G9" s="167"/>
      <c r="H9" s="167" t="s">
        <v>306</v>
      </c>
      <c r="I9" s="167"/>
      <c r="J9" s="167" t="s">
        <v>307</v>
      </c>
      <c r="K9" s="167"/>
      <c r="L9" s="238">
        <v>300000</v>
      </c>
      <c r="M9" s="238">
        <f>ROUND(L9/1.036081,0)</f>
        <v>289553</v>
      </c>
      <c r="N9" s="167"/>
      <c r="O9" s="167"/>
      <c r="P9" s="167"/>
      <c r="Q9" s="167"/>
      <c r="R9" s="167"/>
      <c r="S9" s="259"/>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c r="IW9" s="37"/>
      <c r="IX9" s="37"/>
      <c r="IY9" s="37"/>
      <c r="IZ9" s="37"/>
      <c r="JA9" s="37"/>
      <c r="JB9" s="37"/>
      <c r="JC9" s="37"/>
      <c r="JD9" s="37"/>
      <c r="JE9" s="37"/>
      <c r="JF9" s="37"/>
      <c r="JG9" s="37"/>
      <c r="JH9" s="37"/>
      <c r="JI9" s="37"/>
      <c r="JJ9" s="37"/>
      <c r="JK9" s="37"/>
      <c r="JL9" s="37"/>
      <c r="JM9" s="37"/>
      <c r="JN9" s="37"/>
      <c r="JO9" s="37"/>
      <c r="JP9" s="37"/>
      <c r="JQ9" s="37"/>
      <c r="JR9" s="37"/>
      <c r="JS9" s="37"/>
      <c r="JT9" s="37"/>
      <c r="JU9" s="37"/>
      <c r="JV9" s="37"/>
      <c r="JW9" s="37"/>
      <c r="JX9" s="37"/>
      <c r="JY9" s="37"/>
      <c r="JZ9" s="37"/>
      <c r="KA9" s="37"/>
      <c r="KB9" s="37"/>
      <c r="KC9" s="37"/>
      <c r="KD9" s="37"/>
      <c r="KE9" s="37"/>
      <c r="KF9" s="37"/>
      <c r="KG9" s="37"/>
      <c r="KH9" s="37"/>
      <c r="KI9" s="37"/>
      <c r="KJ9" s="37"/>
      <c r="KK9" s="37"/>
      <c r="KL9" s="37"/>
      <c r="KM9" s="37"/>
      <c r="KN9" s="37"/>
      <c r="KO9" s="37"/>
      <c r="KP9" s="37"/>
      <c r="KQ9" s="37"/>
      <c r="KR9" s="37"/>
      <c r="KS9" s="37"/>
      <c r="KT9" s="37"/>
      <c r="KU9" s="37"/>
      <c r="KV9" s="37"/>
      <c r="KW9" s="37"/>
      <c r="KX9" s="37"/>
      <c r="KY9" s="37"/>
      <c r="KZ9" s="37"/>
      <c r="LA9" s="37"/>
      <c r="LB9" s="37"/>
      <c r="LC9" s="37"/>
      <c r="LD9" s="37"/>
      <c r="LE9" s="37"/>
      <c r="LF9" s="37"/>
      <c r="LG9" s="37"/>
      <c r="LH9" s="37"/>
      <c r="LI9" s="37"/>
      <c r="LJ9" s="37"/>
      <c r="LK9" s="37"/>
      <c r="LL9" s="37"/>
      <c r="LM9" s="37"/>
      <c r="LN9" s="37"/>
      <c r="LO9" s="37"/>
      <c r="LP9" s="37"/>
      <c r="LQ9" s="37"/>
      <c r="LR9" s="37"/>
      <c r="LS9" s="37"/>
      <c r="LT9" s="37"/>
      <c r="LU9" s="37"/>
      <c r="LV9" s="37"/>
      <c r="LW9" s="37"/>
      <c r="LX9" s="37"/>
      <c r="LY9" s="37"/>
      <c r="LZ9" s="37"/>
      <c r="MA9" s="37"/>
      <c r="MB9" s="37"/>
      <c r="MC9" s="37"/>
      <c r="MD9" s="37"/>
      <c r="ME9" s="37"/>
      <c r="MF9" s="37"/>
      <c r="MG9" s="37"/>
      <c r="MH9" s="37"/>
      <c r="MI9" s="37"/>
      <c r="MJ9" s="37"/>
      <c r="MK9" s="37"/>
      <c r="ML9" s="37"/>
      <c r="MM9" s="37"/>
      <c r="MN9" s="37"/>
      <c r="MO9" s="37"/>
      <c r="MP9" s="37"/>
      <c r="MQ9" s="37"/>
      <c r="MR9" s="37"/>
      <c r="MS9" s="37"/>
      <c r="MT9" s="37"/>
      <c r="MU9" s="37"/>
      <c r="MV9" s="37"/>
      <c r="MW9" s="37"/>
      <c r="MX9" s="37"/>
      <c r="MY9" s="37"/>
      <c r="MZ9" s="37"/>
      <c r="NA9" s="37"/>
      <c r="NB9" s="37"/>
      <c r="NC9" s="37"/>
      <c r="ND9" s="37"/>
      <c r="NE9" s="37"/>
      <c r="NF9" s="37"/>
      <c r="NG9" s="37"/>
      <c r="NH9" s="37"/>
      <c r="NI9" s="37"/>
      <c r="NJ9" s="37"/>
      <c r="NK9" s="37"/>
      <c r="NL9" s="37"/>
      <c r="NM9" s="37"/>
      <c r="NN9" s="37"/>
      <c r="NO9" s="37"/>
      <c r="NP9" s="37"/>
      <c r="NQ9" s="37"/>
      <c r="NR9" s="37"/>
      <c r="NS9" s="37"/>
      <c r="NT9" s="37"/>
      <c r="NU9" s="37"/>
      <c r="NV9" s="37"/>
      <c r="NW9" s="37"/>
      <c r="NX9" s="37"/>
      <c r="NY9" s="37"/>
      <c r="NZ9" s="37"/>
      <c r="OA9" s="37"/>
      <c r="OB9" s="37"/>
      <c r="OC9" s="37"/>
      <c r="OD9" s="37"/>
      <c r="OE9" s="37"/>
      <c r="OF9" s="37"/>
      <c r="OG9" s="37"/>
      <c r="OH9" s="37"/>
      <c r="OI9" s="37"/>
      <c r="OJ9" s="37"/>
      <c r="OK9" s="37"/>
      <c r="OL9" s="37"/>
      <c r="OM9" s="37"/>
      <c r="ON9" s="37"/>
      <c r="OO9" s="37"/>
      <c r="OP9" s="37"/>
      <c r="OQ9" s="37"/>
      <c r="OR9" s="37"/>
      <c r="OS9" s="37"/>
      <c r="OT9" s="37"/>
      <c r="OU9" s="37"/>
      <c r="OV9" s="37"/>
    </row>
    <row r="10" spans="1:412" ht="75" customHeight="1">
      <c r="A10" s="233" t="s">
        <v>180</v>
      </c>
      <c r="B10" s="233" t="s">
        <v>302</v>
      </c>
      <c r="C10" s="167" t="s">
        <v>306</v>
      </c>
      <c r="D10" s="167" t="s">
        <v>308</v>
      </c>
      <c r="E10" s="167" t="s">
        <v>304</v>
      </c>
      <c r="F10" s="167" t="s">
        <v>305</v>
      </c>
      <c r="G10" s="167"/>
      <c r="H10" s="167" t="s">
        <v>308</v>
      </c>
      <c r="I10" s="167"/>
      <c r="J10" s="167" t="s">
        <v>309</v>
      </c>
      <c r="K10" s="167"/>
      <c r="L10" s="238">
        <v>300000</v>
      </c>
      <c r="M10" s="238">
        <f t="shared" ref="M10:M21" si="0">ROUND(L10/1.036081,0)</f>
        <v>289553</v>
      </c>
      <c r="N10" s="167"/>
      <c r="O10" s="167"/>
      <c r="P10" s="167"/>
      <c r="Q10" s="167"/>
      <c r="R10" s="167"/>
      <c r="S10" s="259"/>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c r="IW10" s="37"/>
      <c r="IX10" s="37"/>
      <c r="IY10" s="37"/>
      <c r="IZ10" s="37"/>
      <c r="JA10" s="37"/>
      <c r="JB10" s="37"/>
      <c r="JC10" s="37"/>
      <c r="JD10" s="37"/>
      <c r="JE10" s="37"/>
      <c r="JF10" s="37"/>
      <c r="JG10" s="37"/>
      <c r="JH10" s="37"/>
      <c r="JI10" s="37"/>
      <c r="JJ10" s="37"/>
      <c r="JK10" s="37"/>
      <c r="JL10" s="37"/>
      <c r="JM10" s="37"/>
      <c r="JN10" s="37"/>
      <c r="JO10" s="37"/>
      <c r="JP10" s="37"/>
      <c r="JQ10" s="37"/>
      <c r="JR10" s="37"/>
      <c r="JS10" s="37"/>
      <c r="JT10" s="37"/>
      <c r="JU10" s="37"/>
      <c r="JV10" s="37"/>
      <c r="JW10" s="37"/>
      <c r="JX10" s="37"/>
      <c r="JY10" s="37"/>
      <c r="JZ10" s="37"/>
      <c r="KA10" s="37"/>
      <c r="KB10" s="37"/>
      <c r="KC10" s="37"/>
      <c r="KD10" s="37"/>
      <c r="KE10" s="37"/>
      <c r="KF10" s="37"/>
      <c r="KG10" s="37"/>
      <c r="KH10" s="37"/>
      <c r="KI10" s="37"/>
      <c r="KJ10" s="37"/>
      <c r="KK10" s="37"/>
      <c r="KL10" s="37"/>
      <c r="KM10" s="37"/>
      <c r="KN10" s="37"/>
      <c r="KO10" s="37"/>
      <c r="KP10" s="37"/>
      <c r="KQ10" s="37"/>
      <c r="KR10" s="37"/>
      <c r="KS10" s="37"/>
      <c r="KT10" s="37"/>
      <c r="KU10" s="37"/>
      <c r="KV10" s="37"/>
      <c r="KW10" s="37"/>
      <c r="KX10" s="37"/>
      <c r="KY10" s="37"/>
      <c r="KZ10" s="37"/>
      <c r="LA10" s="37"/>
      <c r="LB10" s="37"/>
      <c r="LC10" s="37"/>
      <c r="LD10" s="37"/>
      <c r="LE10" s="37"/>
      <c r="LF10" s="37"/>
      <c r="LG10" s="37"/>
      <c r="LH10" s="37"/>
      <c r="LI10" s="37"/>
      <c r="LJ10" s="37"/>
      <c r="LK10" s="37"/>
      <c r="LL10" s="37"/>
      <c r="LM10" s="37"/>
      <c r="LN10" s="37"/>
      <c r="LO10" s="37"/>
      <c r="LP10" s="37"/>
      <c r="LQ10" s="37"/>
      <c r="LR10" s="37"/>
      <c r="LS10" s="37"/>
      <c r="LT10" s="37"/>
      <c r="LU10" s="37"/>
      <c r="LV10" s="37"/>
      <c r="LW10" s="37"/>
      <c r="LX10" s="37"/>
      <c r="LY10" s="37"/>
      <c r="LZ10" s="37"/>
      <c r="MA10" s="37"/>
      <c r="MB10" s="37"/>
      <c r="MC10" s="37"/>
      <c r="MD10" s="37"/>
      <c r="ME10" s="37"/>
      <c r="MF10" s="37"/>
      <c r="MG10" s="37"/>
      <c r="MH10" s="37"/>
      <c r="MI10" s="37"/>
      <c r="MJ10" s="37"/>
      <c r="MK10" s="37"/>
      <c r="ML10" s="37"/>
      <c r="MM10" s="37"/>
      <c r="MN10" s="37"/>
      <c r="MO10" s="37"/>
      <c r="MP10" s="37"/>
      <c r="MQ10" s="37"/>
      <c r="MR10" s="37"/>
      <c r="MS10" s="37"/>
      <c r="MT10" s="37"/>
      <c r="MU10" s="37"/>
      <c r="MV10" s="37"/>
      <c r="MW10" s="37"/>
      <c r="MX10" s="37"/>
      <c r="MY10" s="37"/>
      <c r="MZ10" s="37"/>
      <c r="NA10" s="37"/>
      <c r="NB10" s="37"/>
      <c r="NC10" s="37"/>
      <c r="ND10" s="37"/>
      <c r="NE10" s="37"/>
      <c r="NF10" s="37"/>
      <c r="NG10" s="37"/>
      <c r="NH10" s="37"/>
      <c r="NI10" s="37"/>
      <c r="NJ10" s="37"/>
      <c r="NK10" s="37"/>
      <c r="NL10" s="37"/>
      <c r="NM10" s="37"/>
      <c r="NN10" s="37"/>
      <c r="NO10" s="37"/>
      <c r="NP10" s="37"/>
      <c r="NQ10" s="37"/>
      <c r="NR10" s="37"/>
      <c r="NS10" s="37"/>
      <c r="NT10" s="37"/>
      <c r="NU10" s="37"/>
      <c r="NV10" s="37"/>
      <c r="NW10" s="37"/>
      <c r="NX10" s="37"/>
      <c r="NY10" s="37"/>
      <c r="NZ10" s="37"/>
      <c r="OA10" s="37"/>
      <c r="OB10" s="37"/>
      <c r="OC10" s="37"/>
      <c r="OD10" s="37"/>
      <c r="OE10" s="37"/>
      <c r="OF10" s="37"/>
      <c r="OG10" s="37"/>
      <c r="OH10" s="37"/>
      <c r="OI10" s="37"/>
      <c r="OJ10" s="37"/>
      <c r="OK10" s="37"/>
      <c r="OL10" s="37"/>
      <c r="OM10" s="37"/>
      <c r="ON10" s="37"/>
      <c r="OO10" s="37"/>
      <c r="OP10" s="37"/>
      <c r="OQ10" s="37"/>
      <c r="OR10" s="37"/>
      <c r="OS10" s="37"/>
      <c r="OT10" s="37"/>
      <c r="OU10" s="37"/>
      <c r="OV10" s="37"/>
    </row>
    <row r="11" spans="1:412" ht="99" customHeight="1">
      <c r="A11" s="233" t="s">
        <v>180</v>
      </c>
      <c r="B11" s="233" t="s">
        <v>310</v>
      </c>
      <c r="C11" s="167" t="s">
        <v>311</v>
      </c>
      <c r="D11" s="167" t="s">
        <v>311</v>
      </c>
      <c r="E11" s="167" t="s">
        <v>312</v>
      </c>
      <c r="F11" s="167" t="s">
        <v>305</v>
      </c>
      <c r="G11" s="167" t="s">
        <v>313</v>
      </c>
      <c r="H11" s="167" t="s">
        <v>314</v>
      </c>
      <c r="I11" s="260">
        <v>46006</v>
      </c>
      <c r="J11" s="167" t="s">
        <v>315</v>
      </c>
      <c r="K11" s="167"/>
      <c r="L11" s="238">
        <v>80000</v>
      </c>
      <c r="M11" s="238">
        <f t="shared" si="0"/>
        <v>77214</v>
      </c>
      <c r="N11" s="238">
        <v>63085</v>
      </c>
      <c r="O11" s="238">
        <f>ROUND(N11/1.036081,0)</f>
        <v>60888</v>
      </c>
      <c r="P11" s="167" t="s">
        <v>316</v>
      </c>
      <c r="Q11" s="167"/>
      <c r="R11" s="167"/>
      <c r="S11" s="259" t="s">
        <v>317</v>
      </c>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7"/>
      <c r="IM11" s="37"/>
      <c r="IN11" s="37"/>
      <c r="IO11" s="37"/>
      <c r="IP11" s="37"/>
      <c r="IQ11" s="37"/>
      <c r="IR11" s="37"/>
      <c r="IS11" s="37"/>
      <c r="IT11" s="37"/>
      <c r="IU11" s="37"/>
      <c r="IV11" s="37"/>
      <c r="IW11" s="37"/>
      <c r="IX11" s="37"/>
      <c r="IY11" s="37"/>
      <c r="IZ11" s="37"/>
      <c r="JA11" s="37"/>
      <c r="JB11" s="37"/>
      <c r="JC11" s="37"/>
      <c r="JD11" s="37"/>
      <c r="JE11" s="37"/>
      <c r="JF11" s="37"/>
      <c r="JG11" s="37"/>
      <c r="JH11" s="37"/>
      <c r="JI11" s="37"/>
      <c r="JJ11" s="37"/>
      <c r="JK11" s="37"/>
      <c r="JL11" s="37"/>
      <c r="JM11" s="37"/>
      <c r="JN11" s="37"/>
      <c r="JO11" s="37"/>
      <c r="JP11" s="37"/>
      <c r="JQ11" s="37"/>
      <c r="JR11" s="37"/>
      <c r="JS11" s="37"/>
      <c r="JT11" s="37"/>
      <c r="JU11" s="37"/>
      <c r="JV11" s="37"/>
      <c r="JW11" s="37"/>
      <c r="JX11" s="37"/>
      <c r="JY11" s="37"/>
      <c r="JZ11" s="37"/>
      <c r="KA11" s="37"/>
      <c r="KB11" s="37"/>
      <c r="KC11" s="37"/>
      <c r="KD11" s="37"/>
      <c r="KE11" s="37"/>
      <c r="KF11" s="37"/>
      <c r="KG11" s="37"/>
      <c r="KH11" s="37"/>
      <c r="KI11" s="37"/>
      <c r="KJ11" s="37"/>
      <c r="KK11" s="37"/>
      <c r="KL11" s="37"/>
      <c r="KM11" s="37"/>
      <c r="KN11" s="37"/>
      <c r="KO11" s="37"/>
      <c r="KP11" s="37"/>
      <c r="KQ11" s="37"/>
      <c r="KR11" s="37"/>
      <c r="KS11" s="37"/>
      <c r="KT11" s="37"/>
      <c r="KU11" s="37"/>
      <c r="KV11" s="37"/>
      <c r="KW11" s="37"/>
      <c r="KX11" s="37"/>
      <c r="KY11" s="37"/>
      <c r="KZ11" s="37"/>
      <c r="LA11" s="37"/>
      <c r="LB11" s="37"/>
      <c r="LC11" s="37"/>
      <c r="LD11" s="37"/>
      <c r="LE11" s="37"/>
      <c r="LF11" s="37"/>
      <c r="LG11" s="37"/>
      <c r="LH11" s="37"/>
      <c r="LI11" s="37"/>
      <c r="LJ11" s="37"/>
      <c r="LK11" s="37"/>
      <c r="LL11" s="37"/>
      <c r="LM11" s="37"/>
      <c r="LN11" s="37"/>
      <c r="LO11" s="37"/>
      <c r="LP11" s="37"/>
      <c r="LQ11" s="37"/>
      <c r="LR11" s="37"/>
      <c r="LS11" s="37"/>
      <c r="LT11" s="37"/>
      <c r="LU11" s="37"/>
      <c r="LV11" s="37"/>
      <c r="LW11" s="37"/>
      <c r="LX11" s="37"/>
      <c r="LY11" s="37"/>
      <c r="LZ11" s="37"/>
      <c r="MA11" s="37"/>
      <c r="MB11" s="37"/>
      <c r="MC11" s="37"/>
      <c r="MD11" s="37"/>
      <c r="ME11" s="37"/>
      <c r="MF11" s="37"/>
      <c r="MG11" s="37"/>
      <c r="MH11" s="37"/>
      <c r="MI11" s="37"/>
      <c r="MJ11" s="37"/>
      <c r="MK11" s="37"/>
      <c r="ML11" s="37"/>
      <c r="MM11" s="37"/>
      <c r="MN11" s="37"/>
      <c r="MO11" s="37"/>
      <c r="MP11" s="37"/>
      <c r="MQ11" s="37"/>
      <c r="MR11" s="37"/>
      <c r="MS11" s="37"/>
      <c r="MT11" s="37"/>
      <c r="MU11" s="37"/>
      <c r="MV11" s="37"/>
      <c r="MW11" s="37"/>
      <c r="MX11" s="37"/>
      <c r="MY11" s="37"/>
      <c r="MZ11" s="37"/>
      <c r="NA11" s="37"/>
      <c r="NB11" s="37"/>
      <c r="NC11" s="37"/>
      <c r="ND11" s="37"/>
      <c r="NE11" s="37"/>
      <c r="NF11" s="37"/>
      <c r="NG11" s="37"/>
      <c r="NH11" s="37"/>
      <c r="NI11" s="37"/>
      <c r="NJ11" s="37"/>
      <c r="NK11" s="37"/>
      <c r="NL11" s="37"/>
      <c r="NM11" s="37"/>
      <c r="NN11" s="37"/>
      <c r="NO11" s="37"/>
      <c r="NP11" s="37"/>
      <c r="NQ11" s="37"/>
      <c r="NR11" s="37"/>
      <c r="NS11" s="37"/>
      <c r="NT11" s="37"/>
      <c r="NU11" s="37"/>
      <c r="NV11" s="37"/>
      <c r="NW11" s="37"/>
      <c r="NX11" s="37"/>
      <c r="NY11" s="37"/>
      <c r="NZ11" s="37"/>
      <c r="OA11" s="37"/>
      <c r="OB11" s="37"/>
      <c r="OC11" s="37"/>
      <c r="OD11" s="37"/>
      <c r="OE11" s="37"/>
      <c r="OF11" s="37"/>
      <c r="OG11" s="37"/>
      <c r="OH11" s="37"/>
      <c r="OI11" s="37"/>
      <c r="OJ11" s="37"/>
      <c r="OK11" s="37"/>
      <c r="OL11" s="37"/>
      <c r="OM11" s="37"/>
      <c r="ON11" s="37"/>
      <c r="OO11" s="37"/>
      <c r="OP11" s="37"/>
      <c r="OQ11" s="37"/>
      <c r="OR11" s="37"/>
      <c r="OS11" s="37"/>
      <c r="OT11" s="37"/>
      <c r="OU11" s="37"/>
      <c r="OV11" s="37"/>
    </row>
    <row r="12" spans="1:412" ht="135" customHeight="1">
      <c r="A12" s="233" t="s">
        <v>180</v>
      </c>
      <c r="B12" s="233" t="s">
        <v>318</v>
      </c>
      <c r="C12" s="167" t="s">
        <v>315</v>
      </c>
      <c r="D12" s="167" t="s">
        <v>306</v>
      </c>
      <c r="E12" s="167" t="s">
        <v>312</v>
      </c>
      <c r="F12" s="167" t="s">
        <v>305</v>
      </c>
      <c r="G12" s="167"/>
      <c r="H12" s="167" t="s">
        <v>306</v>
      </c>
      <c r="I12" s="167"/>
      <c r="J12" s="167" t="s">
        <v>307</v>
      </c>
      <c r="K12" s="167"/>
      <c r="L12" s="238">
        <v>75000</v>
      </c>
      <c r="M12" s="238">
        <f t="shared" si="0"/>
        <v>72388</v>
      </c>
      <c r="N12" s="167"/>
      <c r="O12" s="167"/>
      <c r="P12" s="167"/>
      <c r="Q12" s="167"/>
      <c r="R12" s="167"/>
      <c r="S12" s="259"/>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c r="II12" s="37"/>
      <c r="IJ12" s="37"/>
      <c r="IK12" s="37"/>
      <c r="IL12" s="37"/>
      <c r="IM12" s="37"/>
      <c r="IN12" s="37"/>
      <c r="IO12" s="37"/>
      <c r="IP12" s="37"/>
      <c r="IQ12" s="37"/>
      <c r="IR12" s="37"/>
      <c r="IS12" s="37"/>
      <c r="IT12" s="37"/>
      <c r="IU12" s="37"/>
      <c r="IV12" s="37"/>
      <c r="IW12" s="37"/>
      <c r="IX12" s="37"/>
      <c r="IY12" s="37"/>
      <c r="IZ12" s="37"/>
      <c r="JA12" s="37"/>
      <c r="JB12" s="37"/>
      <c r="JC12" s="37"/>
      <c r="JD12" s="37"/>
      <c r="JE12" s="37"/>
      <c r="JF12" s="37"/>
      <c r="JG12" s="37"/>
      <c r="JH12" s="37"/>
      <c r="JI12" s="37"/>
      <c r="JJ12" s="37"/>
      <c r="JK12" s="37"/>
      <c r="JL12" s="37"/>
      <c r="JM12" s="37"/>
      <c r="JN12" s="37"/>
      <c r="JO12" s="37"/>
      <c r="JP12" s="37"/>
      <c r="JQ12" s="37"/>
      <c r="JR12" s="37"/>
      <c r="JS12" s="37"/>
      <c r="JT12" s="37"/>
      <c r="JU12" s="37"/>
      <c r="JV12" s="37"/>
      <c r="JW12" s="37"/>
      <c r="JX12" s="37"/>
      <c r="JY12" s="37"/>
      <c r="JZ12" s="37"/>
      <c r="KA12" s="37"/>
      <c r="KB12" s="37"/>
      <c r="KC12" s="37"/>
      <c r="KD12" s="37"/>
      <c r="KE12" s="37"/>
      <c r="KF12" s="37"/>
      <c r="KG12" s="37"/>
      <c r="KH12" s="37"/>
      <c r="KI12" s="37"/>
      <c r="KJ12" s="37"/>
      <c r="KK12" s="37"/>
      <c r="KL12" s="37"/>
      <c r="KM12" s="37"/>
      <c r="KN12" s="37"/>
      <c r="KO12" s="37"/>
      <c r="KP12" s="37"/>
      <c r="KQ12" s="37"/>
      <c r="KR12" s="37"/>
      <c r="KS12" s="37"/>
      <c r="KT12" s="37"/>
      <c r="KU12" s="37"/>
      <c r="KV12" s="37"/>
      <c r="KW12" s="37"/>
      <c r="KX12" s="37"/>
      <c r="KY12" s="37"/>
      <c r="KZ12" s="37"/>
      <c r="LA12" s="37"/>
      <c r="LB12" s="37"/>
      <c r="LC12" s="37"/>
      <c r="LD12" s="37"/>
      <c r="LE12" s="37"/>
      <c r="LF12" s="37"/>
      <c r="LG12" s="37"/>
      <c r="LH12" s="37"/>
      <c r="LI12" s="37"/>
      <c r="LJ12" s="37"/>
      <c r="LK12" s="37"/>
      <c r="LL12" s="37"/>
      <c r="LM12" s="37"/>
      <c r="LN12" s="37"/>
      <c r="LO12" s="37"/>
      <c r="LP12" s="37"/>
      <c r="LQ12" s="37"/>
      <c r="LR12" s="37"/>
      <c r="LS12" s="37"/>
      <c r="LT12" s="37"/>
      <c r="LU12" s="37"/>
      <c r="LV12" s="37"/>
      <c r="LW12" s="37"/>
      <c r="LX12" s="37"/>
      <c r="LY12" s="37"/>
      <c r="LZ12" s="37"/>
      <c r="MA12" s="37"/>
      <c r="MB12" s="37"/>
      <c r="MC12" s="37"/>
      <c r="MD12" s="37"/>
      <c r="ME12" s="37"/>
      <c r="MF12" s="37"/>
      <c r="MG12" s="37"/>
      <c r="MH12" s="37"/>
      <c r="MI12" s="37"/>
      <c r="MJ12" s="37"/>
      <c r="MK12" s="37"/>
      <c r="ML12" s="37"/>
      <c r="MM12" s="37"/>
      <c r="MN12" s="37"/>
      <c r="MO12" s="37"/>
      <c r="MP12" s="37"/>
      <c r="MQ12" s="37"/>
      <c r="MR12" s="37"/>
      <c r="MS12" s="37"/>
      <c r="MT12" s="37"/>
      <c r="MU12" s="37"/>
      <c r="MV12" s="37"/>
      <c r="MW12" s="37"/>
      <c r="MX12" s="37"/>
      <c r="MY12" s="37"/>
      <c r="MZ12" s="37"/>
      <c r="NA12" s="37"/>
      <c r="NB12" s="37"/>
      <c r="NC12" s="37"/>
      <c r="ND12" s="37"/>
      <c r="NE12" s="37"/>
      <c r="NF12" s="37"/>
      <c r="NG12" s="37"/>
      <c r="NH12" s="37"/>
      <c r="NI12" s="37"/>
      <c r="NJ12" s="37"/>
      <c r="NK12" s="37"/>
      <c r="NL12" s="37"/>
      <c r="NM12" s="37"/>
      <c r="NN12" s="37"/>
      <c r="NO12" s="37"/>
      <c r="NP12" s="37"/>
      <c r="NQ12" s="37"/>
      <c r="NR12" s="37"/>
      <c r="NS12" s="37"/>
      <c r="NT12" s="37"/>
      <c r="NU12" s="37"/>
      <c r="NV12" s="37"/>
      <c r="NW12" s="37"/>
      <c r="NX12" s="37"/>
      <c r="NY12" s="37"/>
      <c r="NZ12" s="37"/>
      <c r="OA12" s="37"/>
      <c r="OB12" s="37"/>
      <c r="OC12" s="37"/>
      <c r="OD12" s="37"/>
      <c r="OE12" s="37"/>
      <c r="OF12" s="37"/>
      <c r="OG12" s="37"/>
      <c r="OH12" s="37"/>
      <c r="OI12" s="37"/>
      <c r="OJ12" s="37"/>
      <c r="OK12" s="37"/>
      <c r="OL12" s="37"/>
      <c r="OM12" s="37"/>
      <c r="ON12" s="37"/>
      <c r="OO12" s="37"/>
      <c r="OP12" s="37"/>
      <c r="OQ12" s="37"/>
      <c r="OR12" s="37"/>
      <c r="OS12" s="37"/>
      <c r="OT12" s="37"/>
      <c r="OU12" s="37"/>
      <c r="OV12" s="37"/>
    </row>
    <row r="13" spans="1:412" ht="115.5">
      <c r="A13" s="233" t="s">
        <v>180</v>
      </c>
      <c r="B13" s="236" t="s">
        <v>319</v>
      </c>
      <c r="C13" s="167" t="s">
        <v>320</v>
      </c>
      <c r="D13" s="167" t="s">
        <v>320</v>
      </c>
      <c r="E13" s="167" t="s">
        <v>312</v>
      </c>
      <c r="F13" s="167" t="s">
        <v>305</v>
      </c>
      <c r="G13" s="167" t="s">
        <v>321</v>
      </c>
      <c r="H13" s="167" t="s">
        <v>311</v>
      </c>
      <c r="I13" s="167"/>
      <c r="J13" s="167" t="s">
        <v>306</v>
      </c>
      <c r="K13" s="167"/>
      <c r="L13" s="238">
        <v>524000</v>
      </c>
      <c r="M13" s="238">
        <f t="shared" si="0"/>
        <v>505752</v>
      </c>
      <c r="N13" s="167"/>
      <c r="O13" s="167"/>
      <c r="P13" s="167"/>
      <c r="Q13" s="167"/>
      <c r="R13" s="167"/>
      <c r="S13" s="261" t="s">
        <v>322</v>
      </c>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c r="IT13" s="37"/>
      <c r="IU13" s="37"/>
      <c r="IV13" s="37"/>
      <c r="IW13" s="37"/>
      <c r="IX13" s="37"/>
      <c r="IY13" s="37"/>
      <c r="IZ13" s="37"/>
      <c r="JA13" s="37"/>
      <c r="JB13" s="37"/>
      <c r="JC13" s="37"/>
      <c r="JD13" s="37"/>
      <c r="JE13" s="37"/>
      <c r="JF13" s="37"/>
      <c r="JG13" s="37"/>
      <c r="JH13" s="37"/>
      <c r="JI13" s="37"/>
      <c r="JJ13" s="37"/>
      <c r="JK13" s="37"/>
      <c r="JL13" s="37"/>
      <c r="JM13" s="37"/>
      <c r="JN13" s="37"/>
      <c r="JO13" s="37"/>
      <c r="JP13" s="37"/>
      <c r="JQ13" s="37"/>
      <c r="JR13" s="37"/>
      <c r="JS13" s="37"/>
      <c r="JT13" s="37"/>
      <c r="JU13" s="37"/>
      <c r="JV13" s="37"/>
      <c r="JW13" s="37"/>
      <c r="JX13" s="37"/>
      <c r="JY13" s="37"/>
      <c r="JZ13" s="37"/>
      <c r="KA13" s="37"/>
      <c r="KB13" s="37"/>
      <c r="KC13" s="37"/>
      <c r="KD13" s="37"/>
      <c r="KE13" s="37"/>
      <c r="KF13" s="37"/>
      <c r="KG13" s="37"/>
      <c r="KH13" s="37"/>
      <c r="KI13" s="37"/>
      <c r="KJ13" s="37"/>
      <c r="KK13" s="37"/>
      <c r="KL13" s="37"/>
      <c r="KM13" s="37"/>
      <c r="KN13" s="37"/>
      <c r="KO13" s="37"/>
      <c r="KP13" s="37"/>
      <c r="KQ13" s="37"/>
      <c r="KR13" s="37"/>
      <c r="KS13" s="37"/>
      <c r="KT13" s="37"/>
      <c r="KU13" s="37"/>
      <c r="KV13" s="37"/>
      <c r="KW13" s="37"/>
      <c r="KX13" s="37"/>
      <c r="KY13" s="37"/>
      <c r="KZ13" s="37"/>
      <c r="LA13" s="37"/>
      <c r="LB13" s="37"/>
      <c r="LC13" s="37"/>
      <c r="LD13" s="37"/>
      <c r="LE13" s="37"/>
      <c r="LF13" s="37"/>
      <c r="LG13" s="37"/>
      <c r="LH13" s="37"/>
      <c r="LI13" s="37"/>
      <c r="LJ13" s="37"/>
      <c r="LK13" s="37"/>
      <c r="LL13" s="37"/>
      <c r="LM13" s="37"/>
      <c r="LN13" s="37"/>
      <c r="LO13" s="37"/>
      <c r="LP13" s="37"/>
      <c r="LQ13" s="37"/>
      <c r="LR13" s="37"/>
      <c r="LS13" s="37"/>
      <c r="LT13" s="37"/>
      <c r="LU13" s="37"/>
      <c r="LV13" s="37"/>
      <c r="LW13" s="37"/>
      <c r="LX13" s="37"/>
      <c r="LY13" s="37"/>
      <c r="LZ13" s="37"/>
      <c r="MA13" s="37"/>
      <c r="MB13" s="37"/>
      <c r="MC13" s="37"/>
      <c r="MD13" s="37"/>
      <c r="ME13" s="37"/>
      <c r="MF13" s="37"/>
      <c r="MG13" s="37"/>
      <c r="MH13" s="37"/>
      <c r="MI13" s="37"/>
      <c r="MJ13" s="37"/>
      <c r="MK13" s="37"/>
      <c r="ML13" s="37"/>
      <c r="MM13" s="37"/>
      <c r="MN13" s="37"/>
      <c r="MO13" s="37"/>
      <c r="MP13" s="37"/>
      <c r="MQ13" s="37"/>
      <c r="MR13" s="37"/>
      <c r="MS13" s="37"/>
      <c r="MT13" s="37"/>
      <c r="MU13" s="37"/>
      <c r="MV13" s="37"/>
      <c r="MW13" s="37"/>
      <c r="MX13" s="37"/>
      <c r="MY13" s="37"/>
      <c r="MZ13" s="37"/>
      <c r="NA13" s="37"/>
      <c r="NB13" s="37"/>
      <c r="NC13" s="37"/>
      <c r="ND13" s="37"/>
      <c r="NE13" s="37"/>
      <c r="NF13" s="37"/>
      <c r="NG13" s="37"/>
      <c r="NH13" s="37"/>
      <c r="NI13" s="37"/>
      <c r="NJ13" s="37"/>
      <c r="NK13" s="37"/>
      <c r="NL13" s="37"/>
      <c r="NM13" s="37"/>
      <c r="NN13" s="37"/>
      <c r="NO13" s="37"/>
      <c r="NP13" s="37"/>
      <c r="NQ13" s="37"/>
      <c r="NR13" s="37"/>
      <c r="NS13" s="37"/>
      <c r="NT13" s="37"/>
      <c r="NU13" s="37"/>
      <c r="NV13" s="37"/>
      <c r="NW13" s="37"/>
      <c r="NX13" s="37"/>
      <c r="NY13" s="37"/>
      <c r="NZ13" s="37"/>
      <c r="OA13" s="37"/>
      <c r="OB13" s="37"/>
      <c r="OC13" s="37"/>
      <c r="OD13" s="37"/>
      <c r="OE13" s="37"/>
      <c r="OF13" s="37"/>
      <c r="OG13" s="37"/>
      <c r="OH13" s="37"/>
      <c r="OI13" s="37"/>
      <c r="OJ13" s="37"/>
      <c r="OK13" s="37"/>
      <c r="OL13" s="37"/>
      <c r="OM13" s="37"/>
      <c r="ON13" s="37"/>
      <c r="OO13" s="37"/>
      <c r="OP13" s="37"/>
      <c r="OQ13" s="37"/>
      <c r="OR13" s="37"/>
      <c r="OS13" s="37"/>
      <c r="OT13" s="37"/>
      <c r="OU13" s="37"/>
      <c r="OV13" s="37"/>
    </row>
    <row r="14" spans="1:412" ht="41.25" customHeight="1">
      <c r="A14" s="233"/>
      <c r="B14" s="236"/>
      <c r="C14" s="167"/>
      <c r="D14" s="167"/>
      <c r="E14" s="167"/>
      <c r="F14" s="167"/>
      <c r="G14" s="167"/>
      <c r="H14" s="167"/>
      <c r="I14" s="167" t="s">
        <v>323</v>
      </c>
      <c r="J14" s="167" t="s">
        <v>308</v>
      </c>
      <c r="K14" s="167"/>
      <c r="L14" s="238">
        <v>157200</v>
      </c>
      <c r="M14" s="238">
        <f t="shared" si="0"/>
        <v>151726</v>
      </c>
      <c r="N14" s="238">
        <v>153990</v>
      </c>
      <c r="O14" s="238">
        <f>ROUND(N14/1.036081,0)</f>
        <v>148627</v>
      </c>
      <c r="P14" s="167" t="s">
        <v>324</v>
      </c>
      <c r="Q14" s="167"/>
      <c r="R14" s="167"/>
      <c r="S14" s="233" t="s">
        <v>325</v>
      </c>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c r="II14" s="37"/>
      <c r="IJ14" s="37"/>
      <c r="IK14" s="37"/>
      <c r="IL14" s="37"/>
      <c r="IM14" s="37"/>
      <c r="IN14" s="37"/>
      <c r="IO14" s="37"/>
      <c r="IP14" s="37"/>
      <c r="IQ14" s="37"/>
      <c r="IR14" s="37"/>
      <c r="IS14" s="37"/>
      <c r="IT14" s="37"/>
      <c r="IU14" s="37"/>
      <c r="IV14" s="37"/>
      <c r="IW14" s="37"/>
      <c r="IX14" s="37"/>
      <c r="IY14" s="37"/>
      <c r="IZ14" s="37"/>
      <c r="JA14" s="37"/>
      <c r="JB14" s="37"/>
      <c r="JC14" s="37"/>
      <c r="JD14" s="37"/>
      <c r="JE14" s="37"/>
      <c r="JF14" s="37"/>
      <c r="JG14" s="37"/>
      <c r="JH14" s="37"/>
      <c r="JI14" s="37"/>
      <c r="JJ14" s="37"/>
      <c r="JK14" s="37"/>
      <c r="JL14" s="37"/>
      <c r="JM14" s="37"/>
      <c r="JN14" s="37"/>
      <c r="JO14" s="37"/>
      <c r="JP14" s="37"/>
      <c r="JQ14" s="37"/>
      <c r="JR14" s="37"/>
      <c r="JS14" s="37"/>
      <c r="JT14" s="37"/>
      <c r="JU14" s="37"/>
      <c r="JV14" s="37"/>
      <c r="JW14" s="37"/>
      <c r="JX14" s="37"/>
      <c r="JY14" s="37"/>
      <c r="JZ14" s="37"/>
      <c r="KA14" s="37"/>
      <c r="KB14" s="37"/>
      <c r="KC14" s="37"/>
      <c r="KD14" s="37"/>
      <c r="KE14" s="37"/>
      <c r="KF14" s="37"/>
      <c r="KG14" s="37"/>
      <c r="KH14" s="37"/>
      <c r="KI14" s="37"/>
      <c r="KJ14" s="37"/>
      <c r="KK14" s="37"/>
      <c r="KL14" s="37"/>
      <c r="KM14" s="37"/>
      <c r="KN14" s="37"/>
      <c r="KO14" s="37"/>
      <c r="KP14" s="37"/>
      <c r="KQ14" s="37"/>
      <c r="KR14" s="37"/>
      <c r="KS14" s="37"/>
      <c r="KT14" s="37"/>
      <c r="KU14" s="37"/>
      <c r="KV14" s="37"/>
      <c r="KW14" s="37"/>
      <c r="KX14" s="37"/>
      <c r="KY14" s="37"/>
      <c r="KZ14" s="37"/>
      <c r="LA14" s="37"/>
      <c r="LB14" s="37"/>
      <c r="LC14" s="37"/>
      <c r="LD14" s="37"/>
      <c r="LE14" s="37"/>
      <c r="LF14" s="37"/>
      <c r="LG14" s="37"/>
      <c r="LH14" s="37"/>
      <c r="LI14" s="37"/>
      <c r="LJ14" s="37"/>
      <c r="LK14" s="37"/>
      <c r="LL14" s="37"/>
      <c r="LM14" s="37"/>
      <c r="LN14" s="37"/>
      <c r="LO14" s="37"/>
      <c r="LP14" s="37"/>
      <c r="LQ14" s="37"/>
      <c r="LR14" s="37"/>
      <c r="LS14" s="37"/>
      <c r="LT14" s="37"/>
      <c r="LU14" s="37"/>
      <c r="LV14" s="37"/>
      <c r="LW14" s="37"/>
      <c r="LX14" s="37"/>
      <c r="LY14" s="37"/>
      <c r="LZ14" s="37"/>
      <c r="MA14" s="37"/>
      <c r="MB14" s="37"/>
      <c r="MC14" s="37"/>
      <c r="MD14" s="37"/>
      <c r="ME14" s="37"/>
      <c r="MF14" s="37"/>
      <c r="MG14" s="37"/>
      <c r="MH14" s="37"/>
      <c r="MI14" s="37"/>
      <c r="MJ14" s="37"/>
      <c r="MK14" s="37"/>
      <c r="ML14" s="37"/>
      <c r="MM14" s="37"/>
      <c r="MN14" s="37"/>
      <c r="MO14" s="37"/>
      <c r="MP14" s="37"/>
      <c r="MQ14" s="37"/>
      <c r="MR14" s="37"/>
      <c r="MS14" s="37"/>
      <c r="MT14" s="37"/>
      <c r="MU14" s="37"/>
      <c r="MV14" s="37"/>
      <c r="MW14" s="37"/>
      <c r="MX14" s="37"/>
      <c r="MY14" s="37"/>
      <c r="MZ14" s="37"/>
      <c r="NA14" s="37"/>
      <c r="NB14" s="37"/>
      <c r="NC14" s="37"/>
      <c r="ND14" s="37"/>
      <c r="NE14" s="37"/>
      <c r="NF14" s="37"/>
      <c r="NG14" s="37"/>
      <c r="NH14" s="37"/>
      <c r="NI14" s="37"/>
      <c r="NJ14" s="37"/>
      <c r="NK14" s="37"/>
      <c r="NL14" s="37"/>
      <c r="NM14" s="37"/>
      <c r="NN14" s="37"/>
      <c r="NO14" s="37"/>
      <c r="NP14" s="37"/>
      <c r="NQ14" s="37"/>
      <c r="NR14" s="37"/>
      <c r="NS14" s="37"/>
      <c r="NT14" s="37"/>
      <c r="NU14" s="37"/>
      <c r="NV14" s="37"/>
      <c r="NW14" s="37"/>
      <c r="NX14" s="37"/>
      <c r="NY14" s="37"/>
      <c r="NZ14" s="37"/>
      <c r="OA14" s="37"/>
      <c r="OB14" s="37"/>
      <c r="OC14" s="37"/>
      <c r="OD14" s="37"/>
      <c r="OE14" s="37"/>
      <c r="OF14" s="37"/>
      <c r="OG14" s="37"/>
      <c r="OH14" s="37"/>
      <c r="OI14" s="37"/>
      <c r="OJ14" s="37"/>
      <c r="OK14" s="37"/>
      <c r="OL14" s="37"/>
      <c r="OM14" s="37"/>
      <c r="ON14" s="37"/>
      <c r="OO14" s="37"/>
      <c r="OP14" s="37"/>
      <c r="OQ14" s="37"/>
      <c r="OR14" s="37"/>
      <c r="OS14" s="37"/>
      <c r="OT14" s="37"/>
      <c r="OU14" s="37"/>
      <c r="OV14" s="37"/>
    </row>
    <row r="15" spans="1:412" ht="41.25" customHeight="1">
      <c r="A15" s="233"/>
      <c r="B15" s="236"/>
      <c r="C15" s="167"/>
      <c r="D15" s="167"/>
      <c r="E15" s="167"/>
      <c r="F15" s="167"/>
      <c r="G15" s="167"/>
      <c r="H15" s="167"/>
      <c r="I15" s="167" t="s">
        <v>323</v>
      </c>
      <c r="J15" s="167" t="s">
        <v>308</v>
      </c>
      <c r="K15" s="167"/>
      <c r="L15" s="238">
        <v>235800</v>
      </c>
      <c r="M15" s="238">
        <f t="shared" si="0"/>
        <v>227588</v>
      </c>
      <c r="N15" s="238">
        <v>219450</v>
      </c>
      <c r="O15" s="238">
        <f t="shared" ref="O15:O17" si="1">ROUND(N15/1.036081,0)</f>
        <v>211808</v>
      </c>
      <c r="P15" s="167" t="s">
        <v>326</v>
      </c>
      <c r="Q15" s="167"/>
      <c r="R15" s="167"/>
      <c r="S15" s="233" t="s">
        <v>327</v>
      </c>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c r="II15" s="37"/>
      <c r="IJ15" s="37"/>
      <c r="IK15" s="37"/>
      <c r="IL15" s="37"/>
      <c r="IM15" s="37"/>
      <c r="IN15" s="37"/>
      <c r="IO15" s="37"/>
      <c r="IP15" s="37"/>
      <c r="IQ15" s="37"/>
      <c r="IR15" s="37"/>
      <c r="IS15" s="37"/>
      <c r="IT15" s="37"/>
      <c r="IU15" s="37"/>
      <c r="IV15" s="37"/>
      <c r="IW15" s="37"/>
      <c r="IX15" s="37"/>
      <c r="IY15" s="37"/>
      <c r="IZ15" s="37"/>
      <c r="JA15" s="37"/>
      <c r="JB15" s="37"/>
      <c r="JC15" s="37"/>
      <c r="JD15" s="37"/>
      <c r="JE15" s="37"/>
      <c r="JF15" s="37"/>
      <c r="JG15" s="37"/>
      <c r="JH15" s="37"/>
      <c r="JI15" s="37"/>
      <c r="JJ15" s="37"/>
      <c r="JK15" s="37"/>
      <c r="JL15" s="37"/>
      <c r="JM15" s="37"/>
      <c r="JN15" s="37"/>
      <c r="JO15" s="37"/>
      <c r="JP15" s="37"/>
      <c r="JQ15" s="37"/>
      <c r="JR15" s="37"/>
      <c r="JS15" s="37"/>
      <c r="JT15" s="37"/>
      <c r="JU15" s="37"/>
      <c r="JV15" s="37"/>
      <c r="JW15" s="37"/>
      <c r="JX15" s="37"/>
      <c r="JY15" s="37"/>
      <c r="JZ15" s="37"/>
      <c r="KA15" s="37"/>
      <c r="KB15" s="37"/>
      <c r="KC15" s="37"/>
      <c r="KD15" s="37"/>
      <c r="KE15" s="37"/>
      <c r="KF15" s="37"/>
      <c r="KG15" s="37"/>
      <c r="KH15" s="37"/>
      <c r="KI15" s="37"/>
      <c r="KJ15" s="37"/>
      <c r="KK15" s="37"/>
      <c r="KL15" s="37"/>
      <c r="KM15" s="37"/>
      <c r="KN15" s="37"/>
      <c r="KO15" s="37"/>
      <c r="KP15" s="37"/>
      <c r="KQ15" s="37"/>
      <c r="KR15" s="37"/>
      <c r="KS15" s="37"/>
      <c r="KT15" s="37"/>
      <c r="KU15" s="37"/>
      <c r="KV15" s="37"/>
      <c r="KW15" s="37"/>
      <c r="KX15" s="37"/>
      <c r="KY15" s="37"/>
      <c r="KZ15" s="37"/>
      <c r="LA15" s="37"/>
      <c r="LB15" s="37"/>
      <c r="LC15" s="37"/>
      <c r="LD15" s="37"/>
      <c r="LE15" s="37"/>
      <c r="LF15" s="37"/>
      <c r="LG15" s="37"/>
      <c r="LH15" s="37"/>
      <c r="LI15" s="37"/>
      <c r="LJ15" s="37"/>
      <c r="LK15" s="37"/>
      <c r="LL15" s="37"/>
      <c r="LM15" s="37"/>
      <c r="LN15" s="37"/>
      <c r="LO15" s="37"/>
      <c r="LP15" s="37"/>
      <c r="LQ15" s="37"/>
      <c r="LR15" s="37"/>
      <c r="LS15" s="37"/>
      <c r="LT15" s="37"/>
      <c r="LU15" s="37"/>
      <c r="LV15" s="37"/>
      <c r="LW15" s="37"/>
      <c r="LX15" s="37"/>
      <c r="LY15" s="37"/>
      <c r="LZ15" s="37"/>
      <c r="MA15" s="37"/>
      <c r="MB15" s="37"/>
      <c r="MC15" s="37"/>
      <c r="MD15" s="37"/>
      <c r="ME15" s="37"/>
      <c r="MF15" s="37"/>
      <c r="MG15" s="37"/>
      <c r="MH15" s="37"/>
      <c r="MI15" s="37"/>
      <c r="MJ15" s="37"/>
      <c r="MK15" s="37"/>
      <c r="ML15" s="37"/>
      <c r="MM15" s="37"/>
      <c r="MN15" s="37"/>
      <c r="MO15" s="37"/>
      <c r="MP15" s="37"/>
      <c r="MQ15" s="37"/>
      <c r="MR15" s="37"/>
      <c r="MS15" s="37"/>
      <c r="MT15" s="37"/>
      <c r="MU15" s="37"/>
      <c r="MV15" s="37"/>
      <c r="MW15" s="37"/>
      <c r="MX15" s="37"/>
      <c r="MY15" s="37"/>
      <c r="MZ15" s="37"/>
      <c r="NA15" s="37"/>
      <c r="NB15" s="37"/>
      <c r="NC15" s="37"/>
      <c r="ND15" s="37"/>
      <c r="NE15" s="37"/>
      <c r="NF15" s="37"/>
      <c r="NG15" s="37"/>
      <c r="NH15" s="37"/>
      <c r="NI15" s="37"/>
      <c r="NJ15" s="37"/>
      <c r="NK15" s="37"/>
      <c r="NL15" s="37"/>
      <c r="NM15" s="37"/>
      <c r="NN15" s="37"/>
      <c r="NO15" s="37"/>
      <c r="NP15" s="37"/>
      <c r="NQ15" s="37"/>
      <c r="NR15" s="37"/>
      <c r="NS15" s="37"/>
      <c r="NT15" s="37"/>
      <c r="NU15" s="37"/>
      <c r="NV15" s="37"/>
      <c r="NW15" s="37"/>
      <c r="NX15" s="37"/>
      <c r="NY15" s="37"/>
      <c r="NZ15" s="37"/>
      <c r="OA15" s="37"/>
      <c r="OB15" s="37"/>
      <c r="OC15" s="37"/>
      <c r="OD15" s="37"/>
      <c r="OE15" s="37"/>
      <c r="OF15" s="37"/>
      <c r="OG15" s="37"/>
      <c r="OH15" s="37"/>
      <c r="OI15" s="37"/>
      <c r="OJ15" s="37"/>
      <c r="OK15" s="37"/>
      <c r="OL15" s="37"/>
      <c r="OM15" s="37"/>
      <c r="ON15" s="37"/>
      <c r="OO15" s="37"/>
      <c r="OP15" s="37"/>
      <c r="OQ15" s="37"/>
      <c r="OR15" s="37"/>
      <c r="OS15" s="37"/>
      <c r="OT15" s="37"/>
      <c r="OU15" s="37"/>
      <c r="OV15" s="37"/>
    </row>
    <row r="16" spans="1:412" ht="41.25" customHeight="1">
      <c r="A16" s="233"/>
      <c r="B16" s="236"/>
      <c r="C16" s="167"/>
      <c r="D16" s="167"/>
      <c r="E16" s="167"/>
      <c r="F16" s="167"/>
      <c r="G16" s="167"/>
      <c r="H16" s="167"/>
      <c r="I16" s="167" t="s">
        <v>323</v>
      </c>
      <c r="J16" s="167" t="s">
        <v>308</v>
      </c>
      <c r="K16" s="167"/>
      <c r="L16" s="238">
        <v>78600</v>
      </c>
      <c r="M16" s="238">
        <f t="shared" si="0"/>
        <v>75863</v>
      </c>
      <c r="N16" s="238">
        <v>74987.5</v>
      </c>
      <c r="O16" s="238">
        <f t="shared" si="1"/>
        <v>72376</v>
      </c>
      <c r="P16" s="167" t="s">
        <v>324</v>
      </c>
      <c r="Q16" s="167"/>
      <c r="R16" s="167"/>
      <c r="S16" s="233" t="s">
        <v>328</v>
      </c>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c r="GW16" s="37"/>
      <c r="GX16" s="37"/>
      <c r="GY16" s="37"/>
      <c r="GZ16" s="37"/>
      <c r="HA16" s="37"/>
      <c r="HB16" s="37"/>
      <c r="HC16" s="37"/>
      <c r="HD16" s="37"/>
      <c r="HE16" s="37"/>
      <c r="HF16" s="37"/>
      <c r="HG16" s="37"/>
      <c r="HH16" s="37"/>
      <c r="HI16" s="37"/>
      <c r="HJ16" s="37"/>
      <c r="HK16" s="37"/>
      <c r="HL16" s="37"/>
      <c r="HM16" s="37"/>
      <c r="HN16" s="37"/>
      <c r="HO16" s="37"/>
      <c r="HP16" s="37"/>
      <c r="HQ16" s="37"/>
      <c r="HR16" s="37"/>
      <c r="HS16" s="37"/>
      <c r="HT16" s="37"/>
      <c r="HU16" s="37"/>
      <c r="HV16" s="37"/>
      <c r="HW16" s="37"/>
      <c r="HX16" s="37"/>
      <c r="HY16" s="37"/>
      <c r="HZ16" s="37"/>
      <c r="IA16" s="37"/>
      <c r="IB16" s="37"/>
      <c r="IC16" s="37"/>
      <c r="ID16" s="37"/>
      <c r="IE16" s="37"/>
      <c r="IF16" s="37"/>
      <c r="IG16" s="37"/>
      <c r="IH16" s="37"/>
      <c r="II16" s="37"/>
      <c r="IJ16" s="37"/>
      <c r="IK16" s="37"/>
      <c r="IL16" s="37"/>
      <c r="IM16" s="37"/>
      <c r="IN16" s="37"/>
      <c r="IO16" s="37"/>
      <c r="IP16" s="37"/>
      <c r="IQ16" s="37"/>
      <c r="IR16" s="37"/>
      <c r="IS16" s="37"/>
      <c r="IT16" s="37"/>
      <c r="IU16" s="37"/>
      <c r="IV16" s="37"/>
      <c r="IW16" s="37"/>
      <c r="IX16" s="37"/>
      <c r="IY16" s="37"/>
      <c r="IZ16" s="37"/>
      <c r="JA16" s="37"/>
      <c r="JB16" s="37"/>
      <c r="JC16" s="37"/>
      <c r="JD16" s="37"/>
      <c r="JE16" s="37"/>
      <c r="JF16" s="37"/>
      <c r="JG16" s="37"/>
      <c r="JH16" s="37"/>
      <c r="JI16" s="37"/>
      <c r="JJ16" s="37"/>
      <c r="JK16" s="37"/>
      <c r="JL16" s="37"/>
      <c r="JM16" s="37"/>
      <c r="JN16" s="37"/>
      <c r="JO16" s="37"/>
      <c r="JP16" s="37"/>
      <c r="JQ16" s="37"/>
      <c r="JR16" s="37"/>
      <c r="JS16" s="37"/>
      <c r="JT16" s="37"/>
      <c r="JU16" s="37"/>
      <c r="JV16" s="37"/>
      <c r="JW16" s="37"/>
      <c r="JX16" s="37"/>
      <c r="JY16" s="37"/>
      <c r="JZ16" s="37"/>
      <c r="KA16" s="37"/>
      <c r="KB16" s="37"/>
      <c r="KC16" s="37"/>
      <c r="KD16" s="37"/>
      <c r="KE16" s="37"/>
      <c r="KF16" s="37"/>
      <c r="KG16" s="37"/>
      <c r="KH16" s="37"/>
      <c r="KI16" s="37"/>
      <c r="KJ16" s="37"/>
      <c r="KK16" s="37"/>
      <c r="KL16" s="37"/>
      <c r="KM16" s="37"/>
      <c r="KN16" s="37"/>
      <c r="KO16" s="37"/>
      <c r="KP16" s="37"/>
      <c r="KQ16" s="37"/>
      <c r="KR16" s="37"/>
      <c r="KS16" s="37"/>
      <c r="KT16" s="37"/>
      <c r="KU16" s="37"/>
      <c r="KV16" s="37"/>
      <c r="KW16" s="37"/>
      <c r="KX16" s="37"/>
      <c r="KY16" s="37"/>
      <c r="KZ16" s="37"/>
      <c r="LA16" s="37"/>
      <c r="LB16" s="37"/>
      <c r="LC16" s="37"/>
      <c r="LD16" s="37"/>
      <c r="LE16" s="37"/>
      <c r="LF16" s="37"/>
      <c r="LG16" s="37"/>
      <c r="LH16" s="37"/>
      <c r="LI16" s="37"/>
      <c r="LJ16" s="37"/>
      <c r="LK16" s="37"/>
      <c r="LL16" s="37"/>
      <c r="LM16" s="37"/>
      <c r="LN16" s="37"/>
      <c r="LO16" s="37"/>
      <c r="LP16" s="37"/>
      <c r="LQ16" s="37"/>
      <c r="LR16" s="37"/>
      <c r="LS16" s="37"/>
      <c r="LT16" s="37"/>
      <c r="LU16" s="37"/>
      <c r="LV16" s="37"/>
      <c r="LW16" s="37"/>
      <c r="LX16" s="37"/>
      <c r="LY16" s="37"/>
      <c r="LZ16" s="37"/>
      <c r="MA16" s="37"/>
      <c r="MB16" s="37"/>
      <c r="MC16" s="37"/>
      <c r="MD16" s="37"/>
      <c r="ME16" s="37"/>
      <c r="MF16" s="37"/>
      <c r="MG16" s="37"/>
      <c r="MH16" s="37"/>
      <c r="MI16" s="37"/>
      <c r="MJ16" s="37"/>
      <c r="MK16" s="37"/>
      <c r="ML16" s="37"/>
      <c r="MM16" s="37"/>
      <c r="MN16" s="37"/>
      <c r="MO16" s="37"/>
      <c r="MP16" s="37"/>
      <c r="MQ16" s="37"/>
      <c r="MR16" s="37"/>
      <c r="MS16" s="37"/>
      <c r="MT16" s="37"/>
      <c r="MU16" s="37"/>
      <c r="MV16" s="37"/>
      <c r="MW16" s="37"/>
      <c r="MX16" s="37"/>
      <c r="MY16" s="37"/>
      <c r="MZ16" s="37"/>
      <c r="NA16" s="37"/>
      <c r="NB16" s="37"/>
      <c r="NC16" s="37"/>
      <c r="ND16" s="37"/>
      <c r="NE16" s="37"/>
      <c r="NF16" s="37"/>
      <c r="NG16" s="37"/>
      <c r="NH16" s="37"/>
      <c r="NI16" s="37"/>
      <c r="NJ16" s="37"/>
      <c r="NK16" s="37"/>
      <c r="NL16" s="37"/>
      <c r="NM16" s="37"/>
      <c r="NN16" s="37"/>
      <c r="NO16" s="37"/>
      <c r="NP16" s="37"/>
      <c r="NQ16" s="37"/>
      <c r="NR16" s="37"/>
      <c r="NS16" s="37"/>
      <c r="NT16" s="37"/>
      <c r="NU16" s="37"/>
      <c r="NV16" s="37"/>
      <c r="NW16" s="37"/>
      <c r="NX16" s="37"/>
      <c r="NY16" s="37"/>
      <c r="NZ16" s="37"/>
      <c r="OA16" s="37"/>
      <c r="OB16" s="37"/>
      <c r="OC16" s="37"/>
      <c r="OD16" s="37"/>
      <c r="OE16" s="37"/>
      <c r="OF16" s="37"/>
      <c r="OG16" s="37"/>
      <c r="OH16" s="37"/>
      <c r="OI16" s="37"/>
      <c r="OJ16" s="37"/>
      <c r="OK16" s="37"/>
      <c r="OL16" s="37"/>
      <c r="OM16" s="37"/>
      <c r="ON16" s="37"/>
      <c r="OO16" s="37"/>
      <c r="OP16" s="37"/>
      <c r="OQ16" s="37"/>
      <c r="OR16" s="37"/>
      <c r="OS16" s="37"/>
      <c r="OT16" s="37"/>
      <c r="OU16" s="37"/>
      <c r="OV16" s="37"/>
    </row>
    <row r="17" spans="1:412" ht="41.25" customHeight="1">
      <c r="A17" s="233"/>
      <c r="B17" s="236"/>
      <c r="C17" s="167"/>
      <c r="D17" s="167"/>
      <c r="E17" s="167"/>
      <c r="F17" s="167"/>
      <c r="G17" s="167"/>
      <c r="H17" s="167"/>
      <c r="I17" s="167" t="s">
        <v>323</v>
      </c>
      <c r="J17" s="167" t="s">
        <v>308</v>
      </c>
      <c r="K17" s="167"/>
      <c r="L17" s="238">
        <v>52400</v>
      </c>
      <c r="M17" s="238">
        <f t="shared" si="0"/>
        <v>50575</v>
      </c>
      <c r="N17" s="238">
        <v>50991.5</v>
      </c>
      <c r="O17" s="238">
        <f t="shared" si="1"/>
        <v>49216</v>
      </c>
      <c r="P17" s="167" t="s">
        <v>324</v>
      </c>
      <c r="Q17" s="167"/>
      <c r="R17" s="167"/>
      <c r="S17" s="233" t="s">
        <v>329</v>
      </c>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W17" s="37"/>
      <c r="GX17" s="37"/>
      <c r="GY17" s="37"/>
      <c r="GZ17" s="37"/>
      <c r="HA17" s="37"/>
      <c r="HB17" s="37"/>
      <c r="HC17" s="37"/>
      <c r="HD17" s="37"/>
      <c r="HE17" s="37"/>
      <c r="HF17" s="37"/>
      <c r="HG17" s="37"/>
      <c r="HH17" s="37"/>
      <c r="HI17" s="37"/>
      <c r="HJ17" s="37"/>
      <c r="HK17" s="37"/>
      <c r="HL17" s="37"/>
      <c r="HM17" s="37"/>
      <c r="HN17" s="37"/>
      <c r="HO17" s="37"/>
      <c r="HP17" s="37"/>
      <c r="HQ17" s="37"/>
      <c r="HR17" s="37"/>
      <c r="HS17" s="37"/>
      <c r="HT17" s="37"/>
      <c r="HU17" s="37"/>
      <c r="HV17" s="37"/>
      <c r="HW17" s="37"/>
      <c r="HX17" s="37"/>
      <c r="HY17" s="37"/>
      <c r="HZ17" s="37"/>
      <c r="IA17" s="37"/>
      <c r="IB17" s="37"/>
      <c r="IC17" s="37"/>
      <c r="ID17" s="37"/>
      <c r="IE17" s="37"/>
      <c r="IF17" s="37"/>
      <c r="IG17" s="37"/>
      <c r="IH17" s="37"/>
      <c r="II17" s="37"/>
      <c r="IJ17" s="37"/>
      <c r="IK17" s="37"/>
      <c r="IL17" s="37"/>
      <c r="IM17" s="37"/>
      <c r="IN17" s="37"/>
      <c r="IO17" s="37"/>
      <c r="IP17" s="37"/>
      <c r="IQ17" s="37"/>
      <c r="IR17" s="37"/>
      <c r="IS17" s="37"/>
      <c r="IT17" s="37"/>
      <c r="IU17" s="37"/>
      <c r="IV17" s="37"/>
      <c r="IW17" s="37"/>
      <c r="IX17" s="37"/>
      <c r="IY17" s="37"/>
      <c r="IZ17" s="37"/>
      <c r="JA17" s="37"/>
      <c r="JB17" s="37"/>
      <c r="JC17" s="37"/>
      <c r="JD17" s="37"/>
      <c r="JE17" s="37"/>
      <c r="JF17" s="37"/>
      <c r="JG17" s="37"/>
      <c r="JH17" s="37"/>
      <c r="JI17" s="37"/>
      <c r="JJ17" s="37"/>
      <c r="JK17" s="37"/>
      <c r="JL17" s="37"/>
      <c r="JM17" s="37"/>
      <c r="JN17" s="37"/>
      <c r="JO17" s="37"/>
      <c r="JP17" s="37"/>
      <c r="JQ17" s="37"/>
      <c r="JR17" s="37"/>
      <c r="JS17" s="37"/>
      <c r="JT17" s="37"/>
      <c r="JU17" s="37"/>
      <c r="JV17" s="37"/>
      <c r="JW17" s="37"/>
      <c r="JX17" s="37"/>
      <c r="JY17" s="37"/>
      <c r="JZ17" s="37"/>
      <c r="KA17" s="37"/>
      <c r="KB17" s="37"/>
      <c r="KC17" s="37"/>
      <c r="KD17" s="37"/>
      <c r="KE17" s="37"/>
      <c r="KF17" s="37"/>
      <c r="KG17" s="37"/>
      <c r="KH17" s="37"/>
      <c r="KI17" s="37"/>
      <c r="KJ17" s="37"/>
      <c r="KK17" s="37"/>
      <c r="KL17" s="37"/>
      <c r="KM17" s="37"/>
      <c r="KN17" s="37"/>
      <c r="KO17" s="37"/>
      <c r="KP17" s="37"/>
      <c r="KQ17" s="37"/>
      <c r="KR17" s="37"/>
      <c r="KS17" s="37"/>
      <c r="KT17" s="37"/>
      <c r="KU17" s="37"/>
      <c r="KV17" s="37"/>
      <c r="KW17" s="37"/>
      <c r="KX17" s="37"/>
      <c r="KY17" s="37"/>
      <c r="KZ17" s="37"/>
      <c r="LA17" s="37"/>
      <c r="LB17" s="37"/>
      <c r="LC17" s="37"/>
      <c r="LD17" s="37"/>
      <c r="LE17" s="37"/>
      <c r="LF17" s="37"/>
      <c r="LG17" s="37"/>
      <c r="LH17" s="37"/>
      <c r="LI17" s="37"/>
      <c r="LJ17" s="37"/>
      <c r="LK17" s="37"/>
      <c r="LL17" s="37"/>
      <c r="LM17" s="37"/>
      <c r="LN17" s="37"/>
      <c r="LO17" s="37"/>
      <c r="LP17" s="37"/>
      <c r="LQ17" s="37"/>
      <c r="LR17" s="37"/>
      <c r="LS17" s="37"/>
      <c r="LT17" s="37"/>
      <c r="LU17" s="37"/>
      <c r="LV17" s="37"/>
      <c r="LW17" s="37"/>
      <c r="LX17" s="37"/>
      <c r="LY17" s="37"/>
      <c r="LZ17" s="37"/>
      <c r="MA17" s="37"/>
      <c r="MB17" s="37"/>
      <c r="MC17" s="37"/>
      <c r="MD17" s="37"/>
      <c r="ME17" s="37"/>
      <c r="MF17" s="37"/>
      <c r="MG17" s="37"/>
      <c r="MH17" s="37"/>
      <c r="MI17" s="37"/>
      <c r="MJ17" s="37"/>
      <c r="MK17" s="37"/>
      <c r="ML17" s="37"/>
      <c r="MM17" s="37"/>
      <c r="MN17" s="37"/>
      <c r="MO17" s="37"/>
      <c r="MP17" s="37"/>
      <c r="MQ17" s="37"/>
      <c r="MR17" s="37"/>
      <c r="MS17" s="37"/>
      <c r="MT17" s="37"/>
      <c r="MU17" s="37"/>
      <c r="MV17" s="37"/>
      <c r="MW17" s="37"/>
      <c r="MX17" s="37"/>
      <c r="MY17" s="37"/>
      <c r="MZ17" s="37"/>
      <c r="NA17" s="37"/>
      <c r="NB17" s="37"/>
      <c r="NC17" s="37"/>
      <c r="ND17" s="37"/>
      <c r="NE17" s="37"/>
      <c r="NF17" s="37"/>
      <c r="NG17" s="37"/>
      <c r="NH17" s="37"/>
      <c r="NI17" s="37"/>
      <c r="NJ17" s="37"/>
      <c r="NK17" s="37"/>
      <c r="NL17" s="37"/>
      <c r="NM17" s="37"/>
      <c r="NN17" s="37"/>
      <c r="NO17" s="37"/>
      <c r="NP17" s="37"/>
      <c r="NQ17" s="37"/>
      <c r="NR17" s="37"/>
      <c r="NS17" s="37"/>
      <c r="NT17" s="37"/>
      <c r="NU17" s="37"/>
      <c r="NV17" s="37"/>
      <c r="NW17" s="37"/>
      <c r="NX17" s="37"/>
      <c r="NY17" s="37"/>
      <c r="NZ17" s="37"/>
      <c r="OA17" s="37"/>
      <c r="OB17" s="37"/>
      <c r="OC17" s="37"/>
      <c r="OD17" s="37"/>
      <c r="OE17" s="37"/>
      <c r="OF17" s="37"/>
      <c r="OG17" s="37"/>
      <c r="OH17" s="37"/>
      <c r="OI17" s="37"/>
      <c r="OJ17" s="37"/>
      <c r="OK17" s="37"/>
      <c r="OL17" s="37"/>
      <c r="OM17" s="37"/>
      <c r="ON17" s="37"/>
      <c r="OO17" s="37"/>
      <c r="OP17" s="37"/>
      <c r="OQ17" s="37"/>
      <c r="OR17" s="37"/>
      <c r="OS17" s="37"/>
      <c r="OT17" s="37"/>
      <c r="OU17" s="37"/>
      <c r="OV17" s="37"/>
    </row>
    <row r="18" spans="1:412" ht="49.5">
      <c r="A18" s="233" t="s">
        <v>180</v>
      </c>
      <c r="B18" s="233" t="s">
        <v>330</v>
      </c>
      <c r="C18" s="167" t="s">
        <v>331</v>
      </c>
      <c r="D18" s="167" t="s">
        <v>315</v>
      </c>
      <c r="E18" s="167" t="s">
        <v>312</v>
      </c>
      <c r="F18" s="167" t="s">
        <v>305</v>
      </c>
      <c r="G18" s="167"/>
      <c r="H18" s="167" t="s">
        <v>303</v>
      </c>
      <c r="I18" s="167"/>
      <c r="J18" s="167" t="s">
        <v>332</v>
      </c>
      <c r="K18" s="167"/>
      <c r="L18" s="238">
        <v>575000</v>
      </c>
      <c r="M18" s="238">
        <f t="shared" si="0"/>
        <v>554976</v>
      </c>
      <c r="N18" s="167"/>
      <c r="O18" s="167"/>
      <c r="P18" s="167"/>
      <c r="Q18" s="167"/>
      <c r="R18" s="167"/>
      <c r="S18" s="16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37"/>
      <c r="IP18" s="37"/>
      <c r="IQ18" s="37"/>
      <c r="IR18" s="37"/>
      <c r="IS18" s="37"/>
      <c r="IT18" s="37"/>
      <c r="IU18" s="37"/>
      <c r="IV18" s="37"/>
      <c r="IW18" s="37"/>
      <c r="IX18" s="37"/>
      <c r="IY18" s="37"/>
      <c r="IZ18" s="37"/>
      <c r="JA18" s="37"/>
      <c r="JB18" s="37"/>
      <c r="JC18" s="37"/>
      <c r="JD18" s="37"/>
      <c r="JE18" s="37"/>
      <c r="JF18" s="37"/>
      <c r="JG18" s="37"/>
      <c r="JH18" s="37"/>
      <c r="JI18" s="37"/>
      <c r="JJ18" s="37"/>
      <c r="JK18" s="37"/>
      <c r="JL18" s="37"/>
      <c r="JM18" s="37"/>
      <c r="JN18" s="37"/>
      <c r="JO18" s="37"/>
      <c r="JP18" s="37"/>
      <c r="JQ18" s="37"/>
      <c r="JR18" s="37"/>
      <c r="JS18" s="37"/>
      <c r="JT18" s="37"/>
      <c r="JU18" s="37"/>
      <c r="JV18" s="37"/>
      <c r="JW18" s="37"/>
      <c r="JX18" s="37"/>
      <c r="JY18" s="37"/>
      <c r="JZ18" s="37"/>
      <c r="KA18" s="37"/>
      <c r="KB18" s="37"/>
      <c r="KC18" s="37"/>
      <c r="KD18" s="37"/>
      <c r="KE18" s="37"/>
      <c r="KF18" s="37"/>
      <c r="KG18" s="37"/>
      <c r="KH18" s="37"/>
      <c r="KI18" s="37"/>
      <c r="KJ18" s="37"/>
      <c r="KK18" s="37"/>
      <c r="KL18" s="37"/>
      <c r="KM18" s="37"/>
      <c r="KN18" s="37"/>
      <c r="KO18" s="37"/>
      <c r="KP18" s="37"/>
      <c r="KQ18" s="37"/>
      <c r="KR18" s="37"/>
      <c r="KS18" s="37"/>
      <c r="KT18" s="37"/>
      <c r="KU18" s="37"/>
      <c r="KV18" s="37"/>
      <c r="KW18" s="37"/>
      <c r="KX18" s="37"/>
      <c r="KY18" s="37"/>
      <c r="KZ18" s="37"/>
      <c r="LA18" s="37"/>
      <c r="LB18" s="37"/>
      <c r="LC18" s="37"/>
      <c r="LD18" s="37"/>
      <c r="LE18" s="37"/>
      <c r="LF18" s="37"/>
      <c r="LG18" s="37"/>
      <c r="LH18" s="37"/>
      <c r="LI18" s="37"/>
      <c r="LJ18" s="37"/>
      <c r="LK18" s="37"/>
      <c r="LL18" s="37"/>
      <c r="LM18" s="37"/>
      <c r="LN18" s="37"/>
      <c r="LO18" s="37"/>
      <c r="LP18" s="37"/>
      <c r="LQ18" s="37"/>
      <c r="LR18" s="37"/>
      <c r="LS18" s="37"/>
      <c r="LT18" s="37"/>
      <c r="LU18" s="37"/>
      <c r="LV18" s="37"/>
      <c r="LW18" s="37"/>
      <c r="LX18" s="37"/>
      <c r="LY18" s="37"/>
      <c r="LZ18" s="37"/>
      <c r="MA18" s="37"/>
      <c r="MB18" s="37"/>
      <c r="MC18" s="37"/>
      <c r="MD18" s="37"/>
      <c r="ME18" s="37"/>
      <c r="MF18" s="37"/>
      <c r="MG18" s="37"/>
      <c r="MH18" s="37"/>
      <c r="MI18" s="37"/>
      <c r="MJ18" s="37"/>
      <c r="MK18" s="37"/>
      <c r="ML18" s="37"/>
      <c r="MM18" s="37"/>
      <c r="MN18" s="37"/>
      <c r="MO18" s="37"/>
      <c r="MP18" s="37"/>
      <c r="MQ18" s="37"/>
      <c r="MR18" s="37"/>
      <c r="MS18" s="37"/>
      <c r="MT18" s="37"/>
      <c r="MU18" s="37"/>
      <c r="MV18" s="37"/>
      <c r="MW18" s="37"/>
      <c r="MX18" s="37"/>
      <c r="MY18" s="37"/>
      <c r="MZ18" s="37"/>
      <c r="NA18" s="37"/>
      <c r="NB18" s="37"/>
      <c r="NC18" s="37"/>
      <c r="ND18" s="37"/>
      <c r="NE18" s="37"/>
      <c r="NF18" s="37"/>
      <c r="NG18" s="37"/>
      <c r="NH18" s="37"/>
      <c r="NI18" s="37"/>
      <c r="NJ18" s="37"/>
      <c r="NK18" s="37"/>
      <c r="NL18" s="37"/>
      <c r="NM18" s="37"/>
      <c r="NN18" s="37"/>
      <c r="NO18" s="37"/>
      <c r="NP18" s="37"/>
      <c r="NQ18" s="37"/>
      <c r="NR18" s="37"/>
      <c r="NS18" s="37"/>
      <c r="NT18" s="37"/>
      <c r="NU18" s="37"/>
      <c r="NV18" s="37"/>
      <c r="NW18" s="37"/>
      <c r="NX18" s="37"/>
      <c r="NY18" s="37"/>
      <c r="NZ18" s="37"/>
      <c r="OA18" s="37"/>
      <c r="OB18" s="37"/>
      <c r="OC18" s="37"/>
      <c r="OD18" s="37"/>
      <c r="OE18" s="37"/>
      <c r="OF18" s="37"/>
      <c r="OG18" s="37"/>
      <c r="OH18" s="37"/>
      <c r="OI18" s="37"/>
      <c r="OJ18" s="37"/>
      <c r="OK18" s="37"/>
      <c r="OL18" s="37"/>
      <c r="OM18" s="37"/>
      <c r="ON18" s="37"/>
      <c r="OO18" s="37"/>
      <c r="OP18" s="37"/>
      <c r="OQ18" s="37"/>
      <c r="OR18" s="37"/>
      <c r="OS18" s="37"/>
      <c r="OT18" s="37"/>
      <c r="OU18" s="37"/>
      <c r="OV18" s="37"/>
    </row>
    <row r="19" spans="1:412" s="26" customFormat="1" ht="181.5">
      <c r="A19" s="233" t="s">
        <v>189</v>
      </c>
      <c r="B19" s="236" t="s">
        <v>333</v>
      </c>
      <c r="C19" s="167" t="s">
        <v>315</v>
      </c>
      <c r="D19" s="167" t="s">
        <v>315</v>
      </c>
      <c r="E19" s="167" t="s">
        <v>312</v>
      </c>
      <c r="F19" s="167" t="s">
        <v>305</v>
      </c>
      <c r="G19" s="167"/>
      <c r="H19" s="167" t="s">
        <v>306</v>
      </c>
      <c r="I19" s="167"/>
      <c r="J19" s="167" t="s">
        <v>309</v>
      </c>
      <c r="K19" s="167"/>
      <c r="L19" s="238">
        <v>135000</v>
      </c>
      <c r="M19" s="238">
        <f t="shared" si="0"/>
        <v>130299</v>
      </c>
      <c r="N19" s="167"/>
      <c r="O19" s="167"/>
      <c r="P19" s="167"/>
      <c r="Q19" s="167"/>
      <c r="R19" s="167"/>
      <c r="S19" s="233" t="s">
        <v>334</v>
      </c>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37"/>
      <c r="IP19" s="37"/>
      <c r="IQ19" s="37"/>
      <c r="IR19" s="37"/>
      <c r="IS19" s="37"/>
      <c r="IT19" s="37"/>
      <c r="IU19" s="37"/>
      <c r="IV19" s="37"/>
      <c r="IW19" s="37"/>
      <c r="IX19" s="37"/>
      <c r="IY19" s="37"/>
      <c r="IZ19" s="37"/>
      <c r="JA19" s="37"/>
      <c r="JB19" s="37"/>
      <c r="JC19" s="37"/>
      <c r="JD19" s="37"/>
      <c r="JE19" s="37"/>
      <c r="JF19" s="37"/>
      <c r="JG19" s="37"/>
      <c r="JH19" s="37"/>
      <c r="JI19" s="37"/>
      <c r="JJ19" s="37"/>
      <c r="JK19" s="37"/>
      <c r="JL19" s="37"/>
      <c r="JM19" s="37"/>
      <c r="JN19" s="37"/>
      <c r="JO19" s="37"/>
      <c r="JP19" s="37"/>
      <c r="JQ19" s="37"/>
      <c r="JR19" s="37"/>
      <c r="JS19" s="37"/>
      <c r="JT19" s="37"/>
      <c r="JU19" s="37"/>
      <c r="JV19" s="37"/>
      <c r="JW19" s="37"/>
      <c r="JX19" s="37"/>
      <c r="JY19" s="37"/>
      <c r="JZ19" s="37"/>
      <c r="KA19" s="37"/>
      <c r="KB19" s="37"/>
      <c r="KC19" s="37"/>
      <c r="KD19" s="37"/>
      <c r="KE19" s="37"/>
      <c r="KF19" s="37"/>
      <c r="KG19" s="37"/>
      <c r="KH19" s="37"/>
      <c r="KI19" s="37"/>
      <c r="KJ19" s="37"/>
      <c r="KK19" s="37"/>
      <c r="KL19" s="37"/>
      <c r="KM19" s="37"/>
      <c r="KN19" s="37"/>
      <c r="KO19" s="37"/>
      <c r="KP19" s="37"/>
      <c r="KQ19" s="37"/>
      <c r="KR19" s="37"/>
      <c r="KS19" s="37"/>
      <c r="KT19" s="37"/>
      <c r="KU19" s="37"/>
      <c r="KV19" s="37"/>
      <c r="KW19" s="37"/>
      <c r="KX19" s="37"/>
      <c r="KY19" s="37"/>
      <c r="KZ19" s="37"/>
      <c r="LA19" s="37"/>
      <c r="LB19" s="37"/>
      <c r="LC19" s="37"/>
      <c r="LD19" s="37"/>
      <c r="LE19" s="37"/>
      <c r="LF19" s="37"/>
      <c r="LG19" s="37"/>
      <c r="LH19" s="37"/>
      <c r="LI19" s="37"/>
      <c r="LJ19" s="37"/>
      <c r="LK19" s="37"/>
      <c r="LL19" s="37"/>
      <c r="LM19" s="37"/>
      <c r="LN19" s="37"/>
      <c r="LO19" s="37"/>
      <c r="LP19" s="37"/>
      <c r="LQ19" s="37"/>
      <c r="LR19" s="37"/>
      <c r="LS19" s="37"/>
      <c r="LT19" s="37"/>
      <c r="LU19" s="37"/>
      <c r="LV19" s="37"/>
      <c r="LW19" s="37"/>
      <c r="LX19" s="37"/>
      <c r="LY19" s="37"/>
      <c r="LZ19" s="37"/>
      <c r="MA19" s="37"/>
      <c r="MB19" s="37"/>
      <c r="MC19" s="37"/>
      <c r="MD19" s="37"/>
      <c r="ME19" s="37"/>
      <c r="MF19" s="37"/>
      <c r="MG19" s="37"/>
      <c r="MH19" s="37"/>
      <c r="MI19" s="37"/>
      <c r="MJ19" s="37"/>
      <c r="MK19" s="37"/>
      <c r="ML19" s="37"/>
      <c r="MM19" s="37"/>
      <c r="MN19" s="37"/>
      <c r="MO19" s="37"/>
      <c r="MP19" s="37"/>
      <c r="MQ19" s="37"/>
      <c r="MR19" s="37"/>
      <c r="MS19" s="37"/>
      <c r="MT19" s="37"/>
      <c r="MU19" s="37"/>
      <c r="MV19" s="37"/>
      <c r="MW19" s="37"/>
      <c r="MX19" s="37"/>
      <c r="MY19" s="37"/>
      <c r="MZ19" s="37"/>
      <c r="NA19" s="37"/>
      <c r="NB19" s="37"/>
      <c r="NC19" s="37"/>
      <c r="ND19" s="37"/>
      <c r="NE19" s="37"/>
      <c r="NF19" s="37"/>
      <c r="NG19" s="37"/>
      <c r="NH19" s="37"/>
      <c r="NI19" s="37"/>
      <c r="NJ19" s="37"/>
      <c r="NK19" s="37"/>
      <c r="NL19" s="37"/>
      <c r="NM19" s="37"/>
      <c r="NN19" s="37"/>
      <c r="NO19" s="37"/>
      <c r="NP19" s="37"/>
      <c r="NQ19" s="37"/>
      <c r="NR19" s="37"/>
      <c r="NS19" s="37"/>
      <c r="NT19" s="37"/>
      <c r="NU19" s="37"/>
      <c r="NV19" s="37"/>
      <c r="NW19" s="37"/>
      <c r="NX19" s="37"/>
      <c r="NY19" s="37"/>
      <c r="NZ19" s="37"/>
      <c r="OA19" s="37"/>
      <c r="OB19" s="37"/>
      <c r="OC19" s="37"/>
      <c r="OD19" s="37"/>
      <c r="OE19" s="37"/>
      <c r="OF19" s="37"/>
      <c r="OG19" s="37"/>
      <c r="OH19" s="37"/>
      <c r="OI19" s="37"/>
      <c r="OJ19" s="37"/>
      <c r="OK19" s="37"/>
      <c r="OL19" s="37"/>
      <c r="OM19" s="37"/>
      <c r="ON19" s="37"/>
      <c r="OO19" s="37"/>
      <c r="OP19" s="37"/>
      <c r="OQ19" s="37"/>
      <c r="OR19" s="37"/>
      <c r="OS19" s="37"/>
      <c r="OT19" s="37"/>
      <c r="OU19" s="37"/>
      <c r="OV19" s="37"/>
    </row>
    <row r="20" spans="1:412" s="26" customFormat="1" ht="132">
      <c r="A20" s="233" t="s">
        <v>189</v>
      </c>
      <c r="B20" s="236" t="s">
        <v>335</v>
      </c>
      <c r="C20" s="167"/>
      <c r="D20" s="167"/>
      <c r="E20" s="167"/>
      <c r="F20" s="167"/>
      <c r="G20" s="167"/>
      <c r="H20" s="167" t="s">
        <v>336</v>
      </c>
      <c r="I20" s="167"/>
      <c r="J20" s="167" t="s">
        <v>308</v>
      </c>
      <c r="K20" s="167"/>
      <c r="L20" s="238">
        <v>248000</v>
      </c>
      <c r="M20" s="238">
        <f t="shared" si="0"/>
        <v>239364</v>
      </c>
      <c r="N20" s="167"/>
      <c r="O20" s="167"/>
      <c r="P20" s="167"/>
      <c r="Q20" s="167"/>
      <c r="R20" s="167"/>
      <c r="S20" s="262" t="s">
        <v>337</v>
      </c>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37"/>
      <c r="IP20" s="37"/>
      <c r="IQ20" s="37"/>
      <c r="IR20" s="37"/>
      <c r="IS20" s="37"/>
      <c r="IT20" s="37"/>
      <c r="IU20" s="37"/>
      <c r="IV20" s="37"/>
      <c r="IW20" s="37"/>
      <c r="IX20" s="37"/>
      <c r="IY20" s="37"/>
      <c r="IZ20" s="37"/>
      <c r="JA20" s="37"/>
      <c r="JB20" s="37"/>
      <c r="JC20" s="37"/>
      <c r="JD20" s="37"/>
      <c r="JE20" s="37"/>
      <c r="JF20" s="37"/>
      <c r="JG20" s="37"/>
      <c r="JH20" s="37"/>
      <c r="JI20" s="37"/>
      <c r="JJ20" s="37"/>
      <c r="JK20" s="37"/>
      <c r="JL20" s="37"/>
      <c r="JM20" s="37"/>
      <c r="JN20" s="37"/>
      <c r="JO20" s="37"/>
      <c r="JP20" s="37"/>
      <c r="JQ20" s="37"/>
      <c r="JR20" s="37"/>
      <c r="JS20" s="37"/>
      <c r="JT20" s="37"/>
      <c r="JU20" s="37"/>
      <c r="JV20" s="37"/>
      <c r="JW20" s="37"/>
      <c r="JX20" s="37"/>
      <c r="JY20" s="37"/>
      <c r="JZ20" s="37"/>
      <c r="KA20" s="37"/>
      <c r="KB20" s="37"/>
      <c r="KC20" s="37"/>
      <c r="KD20" s="37"/>
      <c r="KE20" s="37"/>
      <c r="KF20" s="37"/>
      <c r="KG20" s="37"/>
      <c r="KH20" s="37"/>
      <c r="KI20" s="37"/>
      <c r="KJ20" s="37"/>
      <c r="KK20" s="37"/>
      <c r="KL20" s="37"/>
      <c r="KM20" s="37"/>
      <c r="KN20" s="37"/>
      <c r="KO20" s="37"/>
      <c r="KP20" s="37"/>
      <c r="KQ20" s="37"/>
      <c r="KR20" s="37"/>
      <c r="KS20" s="37"/>
      <c r="KT20" s="37"/>
      <c r="KU20" s="37"/>
      <c r="KV20" s="37"/>
      <c r="KW20" s="37"/>
      <c r="KX20" s="37"/>
      <c r="KY20" s="37"/>
      <c r="KZ20" s="37"/>
      <c r="LA20" s="37"/>
      <c r="LB20" s="37"/>
      <c r="LC20" s="37"/>
      <c r="LD20" s="37"/>
      <c r="LE20" s="37"/>
      <c r="LF20" s="37"/>
      <c r="LG20" s="37"/>
      <c r="LH20" s="37"/>
      <c r="LI20" s="37"/>
      <c r="LJ20" s="37"/>
      <c r="LK20" s="37"/>
      <c r="LL20" s="37"/>
      <c r="LM20" s="37"/>
      <c r="LN20" s="37"/>
      <c r="LO20" s="37"/>
      <c r="LP20" s="37"/>
      <c r="LQ20" s="37"/>
      <c r="LR20" s="37"/>
      <c r="LS20" s="37"/>
      <c r="LT20" s="37"/>
      <c r="LU20" s="37"/>
      <c r="LV20" s="37"/>
      <c r="LW20" s="37"/>
      <c r="LX20" s="37"/>
      <c r="LY20" s="37"/>
      <c r="LZ20" s="37"/>
      <c r="MA20" s="37"/>
      <c r="MB20" s="37"/>
      <c r="MC20" s="37"/>
      <c r="MD20" s="37"/>
      <c r="ME20" s="37"/>
      <c r="MF20" s="37"/>
      <c r="MG20" s="37"/>
      <c r="MH20" s="37"/>
      <c r="MI20" s="37"/>
      <c r="MJ20" s="37"/>
      <c r="MK20" s="37"/>
      <c r="ML20" s="37"/>
      <c r="MM20" s="37"/>
      <c r="MN20" s="37"/>
      <c r="MO20" s="37"/>
      <c r="MP20" s="37"/>
      <c r="MQ20" s="37"/>
      <c r="MR20" s="37"/>
      <c r="MS20" s="37"/>
      <c r="MT20" s="37"/>
      <c r="MU20" s="37"/>
      <c r="MV20" s="37"/>
      <c r="MW20" s="37"/>
      <c r="MX20" s="37"/>
      <c r="MY20" s="37"/>
      <c r="MZ20" s="37"/>
      <c r="NA20" s="37"/>
      <c r="NB20" s="37"/>
      <c r="NC20" s="37"/>
      <c r="ND20" s="37"/>
      <c r="NE20" s="37"/>
      <c r="NF20" s="37"/>
      <c r="NG20" s="37"/>
      <c r="NH20" s="37"/>
      <c r="NI20" s="37"/>
      <c r="NJ20" s="37"/>
      <c r="NK20" s="37"/>
      <c r="NL20" s="37"/>
      <c r="NM20" s="37"/>
      <c r="NN20" s="37"/>
      <c r="NO20" s="37"/>
      <c r="NP20" s="37"/>
      <c r="NQ20" s="37"/>
      <c r="NR20" s="37"/>
      <c r="NS20" s="37"/>
      <c r="NT20" s="37"/>
      <c r="NU20" s="37"/>
      <c r="NV20" s="37"/>
      <c r="NW20" s="37"/>
      <c r="NX20" s="37"/>
      <c r="NY20" s="37"/>
      <c r="NZ20" s="37"/>
      <c r="OA20" s="37"/>
      <c r="OB20" s="37"/>
      <c r="OC20" s="37"/>
      <c r="OD20" s="37"/>
      <c r="OE20" s="37"/>
      <c r="OF20" s="37"/>
      <c r="OG20" s="37"/>
      <c r="OH20" s="37"/>
      <c r="OI20" s="37"/>
      <c r="OJ20" s="37"/>
      <c r="OK20" s="37"/>
      <c r="OL20" s="37"/>
      <c r="OM20" s="37"/>
      <c r="ON20" s="37"/>
      <c r="OO20" s="37"/>
      <c r="OP20" s="37"/>
      <c r="OQ20" s="37"/>
      <c r="OR20" s="37"/>
      <c r="OS20" s="37"/>
      <c r="OT20" s="37"/>
      <c r="OU20" s="37"/>
      <c r="OV20" s="37"/>
    </row>
    <row r="21" spans="1:412" s="26" customFormat="1" ht="165">
      <c r="A21" s="233" t="s">
        <v>189</v>
      </c>
      <c r="B21" s="236" t="s">
        <v>338</v>
      </c>
      <c r="C21" s="167"/>
      <c r="D21" s="167"/>
      <c r="E21" s="167"/>
      <c r="F21" s="167"/>
      <c r="G21" s="167"/>
      <c r="H21" s="167" t="s">
        <v>339</v>
      </c>
      <c r="I21" s="167"/>
      <c r="J21" s="167" t="s">
        <v>309</v>
      </c>
      <c r="K21" s="167"/>
      <c r="L21" s="238">
        <v>248000</v>
      </c>
      <c r="M21" s="238">
        <f t="shared" si="0"/>
        <v>239364</v>
      </c>
      <c r="N21" s="167"/>
      <c r="O21" s="167"/>
      <c r="P21" s="167"/>
      <c r="Q21" s="167"/>
      <c r="R21" s="167"/>
      <c r="S21" s="262" t="s">
        <v>340</v>
      </c>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37"/>
      <c r="IP21" s="37"/>
      <c r="IQ21" s="37"/>
      <c r="IR21" s="37"/>
      <c r="IS21" s="37"/>
      <c r="IT21" s="37"/>
      <c r="IU21" s="37"/>
      <c r="IV21" s="37"/>
      <c r="IW21" s="37"/>
      <c r="IX21" s="37"/>
      <c r="IY21" s="37"/>
      <c r="IZ21" s="37"/>
      <c r="JA21" s="37"/>
      <c r="JB21" s="37"/>
      <c r="JC21" s="37"/>
      <c r="JD21" s="37"/>
      <c r="JE21" s="37"/>
      <c r="JF21" s="37"/>
      <c r="JG21" s="37"/>
      <c r="JH21" s="37"/>
      <c r="JI21" s="37"/>
      <c r="JJ21" s="37"/>
      <c r="JK21" s="37"/>
      <c r="JL21" s="37"/>
      <c r="JM21" s="37"/>
      <c r="JN21" s="37"/>
      <c r="JO21" s="37"/>
      <c r="JP21" s="37"/>
      <c r="JQ21" s="37"/>
      <c r="JR21" s="37"/>
      <c r="JS21" s="37"/>
      <c r="JT21" s="37"/>
      <c r="JU21" s="37"/>
      <c r="JV21" s="37"/>
      <c r="JW21" s="37"/>
      <c r="JX21" s="37"/>
      <c r="JY21" s="37"/>
      <c r="JZ21" s="37"/>
      <c r="KA21" s="37"/>
      <c r="KB21" s="37"/>
      <c r="KC21" s="37"/>
      <c r="KD21" s="37"/>
      <c r="KE21" s="37"/>
      <c r="KF21" s="37"/>
      <c r="KG21" s="37"/>
      <c r="KH21" s="37"/>
      <c r="KI21" s="37"/>
      <c r="KJ21" s="37"/>
      <c r="KK21" s="37"/>
      <c r="KL21" s="37"/>
      <c r="KM21" s="37"/>
      <c r="KN21" s="37"/>
      <c r="KO21" s="37"/>
      <c r="KP21" s="37"/>
      <c r="KQ21" s="37"/>
      <c r="KR21" s="37"/>
      <c r="KS21" s="37"/>
      <c r="KT21" s="37"/>
      <c r="KU21" s="37"/>
      <c r="KV21" s="37"/>
      <c r="KW21" s="37"/>
      <c r="KX21" s="37"/>
      <c r="KY21" s="37"/>
      <c r="KZ21" s="37"/>
      <c r="LA21" s="37"/>
      <c r="LB21" s="37"/>
      <c r="LC21" s="37"/>
      <c r="LD21" s="37"/>
      <c r="LE21" s="37"/>
      <c r="LF21" s="37"/>
      <c r="LG21" s="37"/>
      <c r="LH21" s="37"/>
      <c r="LI21" s="37"/>
      <c r="LJ21" s="37"/>
      <c r="LK21" s="37"/>
      <c r="LL21" s="37"/>
      <c r="LM21" s="37"/>
      <c r="LN21" s="37"/>
      <c r="LO21" s="37"/>
      <c r="LP21" s="37"/>
      <c r="LQ21" s="37"/>
      <c r="LR21" s="37"/>
      <c r="LS21" s="37"/>
      <c r="LT21" s="37"/>
      <c r="LU21" s="37"/>
      <c r="LV21" s="37"/>
      <c r="LW21" s="37"/>
      <c r="LX21" s="37"/>
      <c r="LY21" s="37"/>
      <c r="LZ21" s="37"/>
      <c r="MA21" s="37"/>
      <c r="MB21" s="37"/>
      <c r="MC21" s="37"/>
      <c r="MD21" s="37"/>
      <c r="ME21" s="37"/>
      <c r="MF21" s="37"/>
      <c r="MG21" s="37"/>
      <c r="MH21" s="37"/>
      <c r="MI21" s="37"/>
      <c r="MJ21" s="37"/>
      <c r="MK21" s="37"/>
      <c r="ML21" s="37"/>
      <c r="MM21" s="37"/>
      <c r="MN21" s="37"/>
      <c r="MO21" s="37"/>
      <c r="MP21" s="37"/>
      <c r="MQ21" s="37"/>
      <c r="MR21" s="37"/>
      <c r="MS21" s="37"/>
      <c r="MT21" s="37"/>
      <c r="MU21" s="37"/>
      <c r="MV21" s="37"/>
      <c r="MW21" s="37"/>
      <c r="MX21" s="37"/>
      <c r="MY21" s="37"/>
      <c r="MZ21" s="37"/>
      <c r="NA21" s="37"/>
      <c r="NB21" s="37"/>
      <c r="NC21" s="37"/>
      <c r="ND21" s="37"/>
      <c r="NE21" s="37"/>
      <c r="NF21" s="37"/>
      <c r="NG21" s="37"/>
      <c r="NH21" s="37"/>
      <c r="NI21" s="37"/>
      <c r="NJ21" s="37"/>
      <c r="NK21" s="37"/>
      <c r="NL21" s="37"/>
      <c r="NM21" s="37"/>
      <c r="NN21" s="37"/>
      <c r="NO21" s="37"/>
      <c r="NP21" s="37"/>
      <c r="NQ21" s="37"/>
      <c r="NR21" s="37"/>
      <c r="NS21" s="37"/>
      <c r="NT21" s="37"/>
      <c r="NU21" s="37"/>
      <c r="NV21" s="37"/>
      <c r="NW21" s="37"/>
      <c r="NX21" s="37"/>
      <c r="NY21" s="37"/>
      <c r="NZ21" s="37"/>
      <c r="OA21" s="37"/>
      <c r="OB21" s="37"/>
      <c r="OC21" s="37"/>
      <c r="OD21" s="37"/>
      <c r="OE21" s="37"/>
      <c r="OF21" s="37"/>
      <c r="OG21" s="37"/>
      <c r="OH21" s="37"/>
      <c r="OI21" s="37"/>
      <c r="OJ21" s="37"/>
      <c r="OK21" s="37"/>
      <c r="OL21" s="37"/>
      <c r="OM21" s="37"/>
      <c r="ON21" s="37"/>
      <c r="OO21" s="37"/>
      <c r="OP21" s="37"/>
      <c r="OQ21" s="37"/>
      <c r="OR21" s="37"/>
      <c r="OS21" s="37"/>
      <c r="OT21" s="37"/>
      <c r="OU21" s="37"/>
      <c r="OV21" s="37"/>
    </row>
    <row r="22" spans="1:412" ht="66">
      <c r="A22" s="233" t="s">
        <v>193</v>
      </c>
      <c r="B22" s="167" t="s">
        <v>341</v>
      </c>
      <c r="C22" s="167"/>
      <c r="D22" s="167"/>
      <c r="E22" s="167"/>
      <c r="F22" s="167"/>
      <c r="G22" s="167"/>
      <c r="H22" s="167"/>
      <c r="I22" s="167"/>
      <c r="J22" s="167"/>
      <c r="K22" s="167"/>
      <c r="L22" s="167"/>
      <c r="M22" s="167"/>
      <c r="N22" s="167"/>
      <c r="O22" s="167"/>
      <c r="P22" s="167"/>
      <c r="Q22" s="167"/>
      <c r="R22" s="167"/>
      <c r="S22" s="16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37"/>
      <c r="IP22" s="37"/>
      <c r="IQ22" s="37"/>
      <c r="IR22" s="37"/>
      <c r="IS22" s="37"/>
      <c r="IT22" s="37"/>
      <c r="IU22" s="37"/>
      <c r="IV22" s="37"/>
      <c r="IW22" s="37"/>
      <c r="IX22" s="37"/>
      <c r="IY22" s="37"/>
      <c r="IZ22" s="37"/>
      <c r="JA22" s="37"/>
      <c r="JB22" s="37"/>
      <c r="JC22" s="37"/>
      <c r="JD22" s="37"/>
      <c r="JE22" s="37"/>
      <c r="JF22" s="37"/>
      <c r="JG22" s="37"/>
      <c r="JH22" s="37"/>
      <c r="JI22" s="37"/>
      <c r="JJ22" s="37"/>
      <c r="JK22" s="37"/>
      <c r="JL22" s="37"/>
      <c r="JM22" s="37"/>
      <c r="JN22" s="37"/>
      <c r="JO22" s="37"/>
      <c r="JP22" s="37"/>
      <c r="JQ22" s="37"/>
      <c r="JR22" s="37"/>
      <c r="JS22" s="37"/>
      <c r="JT22" s="37"/>
      <c r="JU22" s="37"/>
      <c r="JV22" s="37"/>
      <c r="JW22" s="37"/>
      <c r="JX22" s="37"/>
      <c r="JY22" s="37"/>
      <c r="JZ22" s="37"/>
      <c r="KA22" s="37"/>
      <c r="KB22" s="37"/>
      <c r="KC22" s="37"/>
      <c r="KD22" s="37"/>
      <c r="KE22" s="37"/>
      <c r="KF22" s="37"/>
      <c r="KG22" s="37"/>
      <c r="KH22" s="37"/>
      <c r="KI22" s="37"/>
      <c r="KJ22" s="37"/>
      <c r="KK22" s="37"/>
      <c r="KL22" s="37"/>
      <c r="KM22" s="37"/>
      <c r="KN22" s="37"/>
      <c r="KO22" s="37"/>
      <c r="KP22" s="37"/>
      <c r="KQ22" s="37"/>
      <c r="KR22" s="37"/>
      <c r="KS22" s="37"/>
      <c r="KT22" s="37"/>
      <c r="KU22" s="37"/>
      <c r="KV22" s="37"/>
      <c r="KW22" s="37"/>
      <c r="KX22" s="37"/>
      <c r="KY22" s="37"/>
      <c r="KZ22" s="37"/>
      <c r="LA22" s="37"/>
      <c r="LB22" s="37"/>
      <c r="LC22" s="37"/>
      <c r="LD22" s="37"/>
      <c r="LE22" s="37"/>
      <c r="LF22" s="37"/>
      <c r="LG22" s="37"/>
      <c r="LH22" s="37"/>
      <c r="LI22" s="37"/>
      <c r="LJ22" s="37"/>
      <c r="LK22" s="37"/>
      <c r="LL22" s="37"/>
      <c r="LM22" s="37"/>
      <c r="LN22" s="37"/>
      <c r="LO22" s="37"/>
      <c r="LP22" s="37"/>
      <c r="LQ22" s="37"/>
      <c r="LR22" s="37"/>
      <c r="LS22" s="37"/>
      <c r="LT22" s="37"/>
      <c r="LU22" s="37"/>
      <c r="LV22" s="37"/>
      <c r="LW22" s="37"/>
      <c r="LX22" s="37"/>
      <c r="LY22" s="37"/>
      <c r="LZ22" s="37"/>
      <c r="MA22" s="37"/>
      <c r="MB22" s="37"/>
      <c r="MC22" s="37"/>
      <c r="MD22" s="37"/>
      <c r="ME22" s="37"/>
      <c r="MF22" s="37"/>
      <c r="MG22" s="37"/>
      <c r="MH22" s="37"/>
      <c r="MI22" s="37"/>
      <c r="MJ22" s="37"/>
      <c r="MK22" s="37"/>
      <c r="ML22" s="37"/>
      <c r="MM22" s="37"/>
      <c r="MN22" s="37"/>
      <c r="MO22" s="37"/>
      <c r="MP22" s="37"/>
      <c r="MQ22" s="37"/>
      <c r="MR22" s="37"/>
      <c r="MS22" s="37"/>
      <c r="MT22" s="37"/>
      <c r="MU22" s="37"/>
      <c r="MV22" s="37"/>
      <c r="MW22" s="37"/>
      <c r="MX22" s="37"/>
      <c r="MY22" s="37"/>
      <c r="MZ22" s="37"/>
      <c r="NA22" s="37"/>
      <c r="NB22" s="37"/>
      <c r="NC22" s="37"/>
      <c r="ND22" s="37"/>
      <c r="NE22" s="37"/>
      <c r="NF22" s="37"/>
      <c r="NG22" s="37"/>
      <c r="NH22" s="37"/>
      <c r="NI22" s="37"/>
      <c r="NJ22" s="37"/>
      <c r="NK22" s="37"/>
      <c r="NL22" s="37"/>
      <c r="NM22" s="37"/>
      <c r="NN22" s="37"/>
      <c r="NO22" s="37"/>
      <c r="NP22" s="37"/>
      <c r="NQ22" s="37"/>
      <c r="NR22" s="37"/>
      <c r="NS22" s="37"/>
      <c r="NT22" s="37"/>
      <c r="NU22" s="37"/>
      <c r="NV22" s="37"/>
      <c r="NW22" s="37"/>
      <c r="NX22" s="37"/>
      <c r="NY22" s="37"/>
      <c r="NZ22" s="37"/>
      <c r="OA22" s="37"/>
      <c r="OB22" s="37"/>
      <c r="OC22" s="37"/>
      <c r="OD22" s="37"/>
      <c r="OE22" s="37"/>
      <c r="OF22" s="37"/>
      <c r="OG22" s="37"/>
      <c r="OH22" s="37"/>
      <c r="OI22" s="37"/>
      <c r="OJ22" s="37"/>
      <c r="OK22" s="37"/>
      <c r="OL22" s="37"/>
      <c r="OM22" s="37"/>
      <c r="ON22" s="37"/>
      <c r="OO22" s="37"/>
      <c r="OP22" s="37"/>
      <c r="OQ22" s="37"/>
      <c r="OR22" s="37"/>
      <c r="OS22" s="37"/>
      <c r="OT22" s="37"/>
      <c r="OU22" s="37"/>
      <c r="OV22" s="37"/>
    </row>
    <row r="23" spans="1:412" s="26" customFormat="1" ht="49.5">
      <c r="A23" s="233" t="s">
        <v>342</v>
      </c>
      <c r="B23" s="167" t="s">
        <v>341</v>
      </c>
      <c r="C23" s="167"/>
      <c r="D23" s="167"/>
      <c r="E23" s="167"/>
      <c r="F23" s="167"/>
      <c r="G23" s="167"/>
      <c r="H23" s="167"/>
      <c r="I23" s="167"/>
      <c r="J23" s="167"/>
      <c r="K23" s="167"/>
      <c r="L23" s="167"/>
      <c r="M23" s="167"/>
      <c r="N23" s="167"/>
      <c r="O23" s="167"/>
      <c r="P23" s="167"/>
      <c r="Q23" s="167"/>
      <c r="R23" s="167"/>
      <c r="S23" s="16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37"/>
      <c r="IP23" s="37"/>
      <c r="IQ23" s="37"/>
      <c r="IR23" s="37"/>
      <c r="IS23" s="37"/>
      <c r="IT23" s="37"/>
      <c r="IU23" s="37"/>
      <c r="IV23" s="37"/>
      <c r="IW23" s="37"/>
      <c r="IX23" s="37"/>
      <c r="IY23" s="37"/>
      <c r="IZ23" s="37"/>
      <c r="JA23" s="37"/>
      <c r="JB23" s="37"/>
      <c r="JC23" s="37"/>
      <c r="JD23" s="37"/>
      <c r="JE23" s="37"/>
      <c r="JF23" s="37"/>
      <c r="JG23" s="37"/>
      <c r="JH23" s="37"/>
      <c r="JI23" s="37"/>
      <c r="JJ23" s="37"/>
      <c r="JK23" s="37"/>
      <c r="JL23" s="37"/>
      <c r="JM23" s="37"/>
      <c r="JN23" s="37"/>
      <c r="JO23" s="37"/>
      <c r="JP23" s="37"/>
      <c r="JQ23" s="37"/>
      <c r="JR23" s="37"/>
      <c r="JS23" s="37"/>
      <c r="JT23" s="37"/>
      <c r="JU23" s="37"/>
      <c r="JV23" s="37"/>
      <c r="JW23" s="37"/>
      <c r="JX23" s="37"/>
      <c r="JY23" s="37"/>
      <c r="JZ23" s="37"/>
      <c r="KA23" s="37"/>
      <c r="KB23" s="37"/>
      <c r="KC23" s="37"/>
      <c r="KD23" s="37"/>
      <c r="KE23" s="37"/>
      <c r="KF23" s="37"/>
      <c r="KG23" s="37"/>
      <c r="KH23" s="37"/>
      <c r="KI23" s="37"/>
      <c r="KJ23" s="37"/>
      <c r="KK23" s="37"/>
      <c r="KL23" s="37"/>
      <c r="KM23" s="37"/>
      <c r="KN23" s="37"/>
      <c r="KO23" s="37"/>
      <c r="KP23" s="37"/>
      <c r="KQ23" s="37"/>
      <c r="KR23" s="37"/>
      <c r="KS23" s="37"/>
      <c r="KT23" s="37"/>
      <c r="KU23" s="37"/>
      <c r="KV23" s="37"/>
      <c r="KW23" s="37"/>
      <c r="KX23" s="37"/>
      <c r="KY23" s="37"/>
      <c r="KZ23" s="37"/>
      <c r="LA23" s="37"/>
      <c r="LB23" s="37"/>
      <c r="LC23" s="37"/>
      <c r="LD23" s="37"/>
      <c r="LE23" s="37"/>
      <c r="LF23" s="37"/>
      <c r="LG23" s="37"/>
      <c r="LH23" s="37"/>
      <c r="LI23" s="37"/>
      <c r="LJ23" s="37"/>
      <c r="LK23" s="37"/>
      <c r="LL23" s="37"/>
      <c r="LM23" s="37"/>
      <c r="LN23" s="37"/>
      <c r="LO23" s="37"/>
      <c r="LP23" s="37"/>
      <c r="LQ23" s="37"/>
      <c r="LR23" s="37"/>
      <c r="LS23" s="37"/>
      <c r="LT23" s="37"/>
      <c r="LU23" s="37"/>
      <c r="LV23" s="37"/>
      <c r="LW23" s="37"/>
      <c r="LX23" s="37"/>
      <c r="LY23" s="37"/>
      <c r="LZ23" s="37"/>
      <c r="MA23" s="37"/>
      <c r="MB23" s="37"/>
      <c r="MC23" s="37"/>
      <c r="MD23" s="37"/>
      <c r="ME23" s="37"/>
      <c r="MF23" s="37"/>
      <c r="MG23" s="37"/>
      <c r="MH23" s="37"/>
      <c r="MI23" s="37"/>
      <c r="MJ23" s="37"/>
      <c r="MK23" s="37"/>
      <c r="ML23" s="37"/>
      <c r="MM23" s="37"/>
      <c r="MN23" s="37"/>
      <c r="MO23" s="37"/>
      <c r="MP23" s="37"/>
      <c r="MQ23" s="37"/>
      <c r="MR23" s="37"/>
      <c r="MS23" s="37"/>
      <c r="MT23" s="37"/>
      <c r="MU23" s="37"/>
      <c r="MV23" s="37"/>
      <c r="MW23" s="37"/>
      <c r="MX23" s="37"/>
      <c r="MY23" s="37"/>
      <c r="MZ23" s="37"/>
      <c r="NA23" s="37"/>
      <c r="NB23" s="37"/>
      <c r="NC23" s="37"/>
      <c r="ND23" s="37"/>
      <c r="NE23" s="37"/>
      <c r="NF23" s="37"/>
      <c r="NG23" s="37"/>
      <c r="NH23" s="37"/>
      <c r="NI23" s="37"/>
      <c r="NJ23" s="37"/>
      <c r="NK23" s="37"/>
      <c r="NL23" s="37"/>
      <c r="NM23" s="37"/>
      <c r="NN23" s="37"/>
      <c r="NO23" s="37"/>
      <c r="NP23" s="37"/>
      <c r="NQ23" s="37"/>
      <c r="NR23" s="37"/>
      <c r="NS23" s="37"/>
      <c r="NT23" s="37"/>
      <c r="NU23" s="37"/>
      <c r="NV23" s="37"/>
      <c r="NW23" s="37"/>
      <c r="NX23" s="37"/>
      <c r="NY23" s="37"/>
      <c r="NZ23" s="37"/>
      <c r="OA23" s="37"/>
      <c r="OB23" s="37"/>
      <c r="OC23" s="37"/>
      <c r="OD23" s="37"/>
      <c r="OE23" s="37"/>
      <c r="OF23" s="37"/>
      <c r="OG23" s="37"/>
      <c r="OH23" s="37"/>
      <c r="OI23" s="37"/>
      <c r="OJ23" s="37"/>
      <c r="OK23" s="37"/>
      <c r="OL23" s="37"/>
      <c r="OM23" s="37"/>
      <c r="ON23" s="37"/>
      <c r="OO23" s="37"/>
      <c r="OP23" s="37"/>
      <c r="OQ23" s="37"/>
      <c r="OR23" s="37"/>
      <c r="OS23" s="37"/>
      <c r="OT23" s="37"/>
      <c r="OU23" s="37"/>
      <c r="OV23" s="37"/>
    </row>
    <row r="24" spans="1:412">
      <c r="A24" s="467"/>
      <c r="B24" s="467"/>
      <c r="C24" s="467"/>
      <c r="D24" s="467"/>
      <c r="E24" s="467"/>
      <c r="F24" s="467"/>
      <c r="G24" s="467"/>
      <c r="H24" s="467"/>
      <c r="I24" s="467"/>
      <c r="J24" s="467"/>
      <c r="K24" s="467"/>
      <c r="L24" s="467"/>
      <c r="M24" s="467"/>
      <c r="N24" s="467"/>
      <c r="O24" s="467"/>
      <c r="P24" s="467"/>
      <c r="Q24" s="467"/>
      <c r="R24" s="467"/>
      <c r="S24" s="46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c r="IW24" s="37"/>
      <c r="IX24" s="37"/>
      <c r="IY24" s="37"/>
      <c r="IZ24" s="37"/>
      <c r="JA24" s="37"/>
      <c r="JB24" s="37"/>
      <c r="JC24" s="37"/>
      <c r="JD24" s="37"/>
      <c r="JE24" s="37"/>
      <c r="JF24" s="37"/>
      <c r="JG24" s="37"/>
      <c r="JH24" s="37"/>
      <c r="JI24" s="37"/>
      <c r="JJ24" s="37"/>
      <c r="JK24" s="37"/>
      <c r="JL24" s="37"/>
      <c r="JM24" s="37"/>
      <c r="JN24" s="37"/>
      <c r="JO24" s="37"/>
      <c r="JP24" s="37"/>
      <c r="JQ24" s="37"/>
      <c r="JR24" s="37"/>
      <c r="JS24" s="37"/>
      <c r="JT24" s="37"/>
      <c r="JU24" s="37"/>
      <c r="JV24" s="37"/>
      <c r="JW24" s="37"/>
      <c r="JX24" s="37"/>
      <c r="JY24" s="37"/>
      <c r="JZ24" s="37"/>
      <c r="KA24" s="37"/>
      <c r="KB24" s="37"/>
      <c r="KC24" s="37"/>
      <c r="KD24" s="37"/>
      <c r="KE24" s="37"/>
      <c r="KF24" s="37"/>
      <c r="KG24" s="37"/>
      <c r="KH24" s="37"/>
      <c r="KI24" s="37"/>
      <c r="KJ24" s="37"/>
      <c r="KK24" s="37"/>
      <c r="KL24" s="37"/>
      <c r="KM24" s="37"/>
      <c r="KN24" s="37"/>
      <c r="KO24" s="37"/>
      <c r="KP24" s="37"/>
      <c r="KQ24" s="37"/>
      <c r="KR24" s="37"/>
      <c r="KS24" s="37"/>
      <c r="KT24" s="37"/>
      <c r="KU24" s="37"/>
      <c r="KV24" s="37"/>
      <c r="KW24" s="37"/>
      <c r="KX24" s="37"/>
      <c r="KY24" s="37"/>
      <c r="KZ24" s="37"/>
      <c r="LA24" s="37"/>
      <c r="LB24" s="37"/>
      <c r="LC24" s="37"/>
      <c r="LD24" s="37"/>
      <c r="LE24" s="37"/>
      <c r="LF24" s="37"/>
      <c r="LG24" s="37"/>
      <c r="LH24" s="37"/>
      <c r="LI24" s="37"/>
      <c r="LJ24" s="37"/>
      <c r="LK24" s="37"/>
      <c r="LL24" s="37"/>
      <c r="LM24" s="37"/>
      <c r="LN24" s="37"/>
      <c r="LO24" s="37"/>
      <c r="LP24" s="37"/>
      <c r="LQ24" s="37"/>
      <c r="LR24" s="37"/>
      <c r="LS24" s="37"/>
      <c r="LT24" s="37"/>
      <c r="LU24" s="37"/>
      <c r="LV24" s="37"/>
      <c r="LW24" s="37"/>
      <c r="LX24" s="37"/>
      <c r="LY24" s="37"/>
      <c r="LZ24" s="37"/>
      <c r="MA24" s="37"/>
      <c r="MB24" s="37"/>
      <c r="MC24" s="37"/>
      <c r="MD24" s="37"/>
      <c r="ME24" s="37"/>
      <c r="MF24" s="37"/>
      <c r="MG24" s="37"/>
      <c r="MH24" s="37"/>
      <c r="MI24" s="37"/>
      <c r="MJ24" s="37"/>
      <c r="MK24" s="37"/>
      <c r="ML24" s="37"/>
      <c r="MM24" s="37"/>
      <c r="MN24" s="37"/>
      <c r="MO24" s="37"/>
      <c r="MP24" s="37"/>
      <c r="MQ24" s="37"/>
      <c r="MR24" s="37"/>
      <c r="MS24" s="37"/>
      <c r="MT24" s="37"/>
      <c r="MU24" s="37"/>
      <c r="MV24" s="37"/>
      <c r="MW24" s="37"/>
      <c r="MX24" s="37"/>
      <c r="MY24" s="37"/>
      <c r="MZ24" s="37"/>
      <c r="NA24" s="37"/>
      <c r="NB24" s="37"/>
      <c r="NC24" s="37"/>
      <c r="ND24" s="37"/>
      <c r="NE24" s="37"/>
      <c r="NF24" s="37"/>
      <c r="NG24" s="37"/>
      <c r="NH24" s="37"/>
      <c r="NI24" s="37"/>
      <c r="NJ24" s="37"/>
      <c r="NK24" s="37"/>
      <c r="NL24" s="37"/>
      <c r="NM24" s="37"/>
      <c r="NN24" s="37"/>
      <c r="NO24" s="37"/>
      <c r="NP24" s="37"/>
      <c r="NQ24" s="37"/>
      <c r="NR24" s="37"/>
      <c r="NS24" s="37"/>
      <c r="NT24" s="37"/>
      <c r="NU24" s="37"/>
      <c r="NV24" s="37"/>
      <c r="NW24" s="37"/>
      <c r="NX24" s="37"/>
      <c r="NY24" s="37"/>
      <c r="NZ24" s="37"/>
      <c r="OA24" s="37"/>
      <c r="OB24" s="37"/>
      <c r="OC24" s="37"/>
      <c r="OD24" s="37"/>
      <c r="OE24" s="37"/>
      <c r="OF24" s="37"/>
      <c r="OG24" s="37"/>
      <c r="OH24" s="37"/>
      <c r="OI24" s="37"/>
      <c r="OJ24" s="37"/>
      <c r="OK24" s="37"/>
      <c r="OL24" s="37"/>
      <c r="OM24" s="37"/>
      <c r="ON24" s="37"/>
      <c r="OO24" s="37"/>
      <c r="OP24" s="37"/>
      <c r="OQ24" s="37"/>
      <c r="OR24" s="37"/>
      <c r="OS24" s="37"/>
      <c r="OT24" s="37"/>
      <c r="OU24" s="37"/>
      <c r="OV24" s="37"/>
    </row>
    <row r="25" spans="1:412">
      <c r="A25" s="467"/>
      <c r="B25" s="467"/>
      <c r="C25" s="467"/>
      <c r="D25" s="467"/>
      <c r="E25" s="467"/>
      <c r="F25" s="467"/>
      <c r="G25" s="467"/>
      <c r="H25" s="467"/>
      <c r="I25" s="467"/>
      <c r="J25" s="467"/>
      <c r="K25" s="467"/>
      <c r="L25" s="467"/>
      <c r="M25" s="467"/>
      <c r="N25" s="467"/>
      <c r="O25" s="467"/>
      <c r="P25" s="467"/>
      <c r="Q25" s="467"/>
      <c r="R25" s="467"/>
      <c r="S25" s="46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37"/>
      <c r="IP25" s="37"/>
      <c r="IQ25" s="37"/>
      <c r="IR25" s="37"/>
      <c r="IS25" s="37"/>
      <c r="IT25" s="37"/>
      <c r="IU25" s="37"/>
      <c r="IV25" s="37"/>
      <c r="IW25" s="37"/>
      <c r="IX25" s="37"/>
      <c r="IY25" s="37"/>
      <c r="IZ25" s="37"/>
      <c r="JA25" s="37"/>
      <c r="JB25" s="37"/>
      <c r="JC25" s="37"/>
      <c r="JD25" s="37"/>
      <c r="JE25" s="37"/>
      <c r="JF25" s="37"/>
      <c r="JG25" s="37"/>
      <c r="JH25" s="37"/>
      <c r="JI25" s="37"/>
      <c r="JJ25" s="37"/>
      <c r="JK25" s="37"/>
      <c r="JL25" s="37"/>
      <c r="JM25" s="37"/>
      <c r="JN25" s="37"/>
      <c r="JO25" s="37"/>
      <c r="JP25" s="37"/>
      <c r="JQ25" s="37"/>
      <c r="JR25" s="37"/>
      <c r="JS25" s="37"/>
      <c r="JT25" s="37"/>
      <c r="JU25" s="37"/>
      <c r="JV25" s="37"/>
      <c r="JW25" s="37"/>
      <c r="JX25" s="37"/>
      <c r="JY25" s="37"/>
      <c r="JZ25" s="37"/>
      <c r="KA25" s="37"/>
      <c r="KB25" s="37"/>
      <c r="KC25" s="37"/>
      <c r="KD25" s="37"/>
      <c r="KE25" s="37"/>
      <c r="KF25" s="37"/>
      <c r="KG25" s="37"/>
      <c r="KH25" s="37"/>
      <c r="KI25" s="37"/>
      <c r="KJ25" s="37"/>
      <c r="KK25" s="37"/>
      <c r="KL25" s="37"/>
      <c r="KM25" s="37"/>
      <c r="KN25" s="37"/>
      <c r="KO25" s="37"/>
      <c r="KP25" s="37"/>
      <c r="KQ25" s="37"/>
      <c r="KR25" s="37"/>
      <c r="KS25" s="37"/>
      <c r="KT25" s="37"/>
      <c r="KU25" s="37"/>
      <c r="KV25" s="37"/>
      <c r="KW25" s="37"/>
      <c r="KX25" s="37"/>
      <c r="KY25" s="37"/>
      <c r="KZ25" s="37"/>
      <c r="LA25" s="37"/>
      <c r="LB25" s="37"/>
      <c r="LC25" s="37"/>
      <c r="LD25" s="37"/>
      <c r="LE25" s="37"/>
      <c r="LF25" s="37"/>
      <c r="LG25" s="37"/>
      <c r="LH25" s="37"/>
      <c r="LI25" s="37"/>
      <c r="LJ25" s="37"/>
      <c r="LK25" s="37"/>
      <c r="LL25" s="37"/>
      <c r="LM25" s="37"/>
      <c r="LN25" s="37"/>
      <c r="LO25" s="37"/>
      <c r="LP25" s="37"/>
      <c r="LQ25" s="37"/>
      <c r="LR25" s="37"/>
      <c r="LS25" s="37"/>
      <c r="LT25" s="37"/>
      <c r="LU25" s="37"/>
      <c r="LV25" s="37"/>
      <c r="LW25" s="37"/>
      <c r="LX25" s="37"/>
      <c r="LY25" s="37"/>
      <c r="LZ25" s="37"/>
      <c r="MA25" s="37"/>
      <c r="MB25" s="37"/>
      <c r="MC25" s="37"/>
      <c r="MD25" s="37"/>
      <c r="ME25" s="37"/>
      <c r="MF25" s="37"/>
      <c r="MG25" s="37"/>
      <c r="MH25" s="37"/>
      <c r="MI25" s="37"/>
      <c r="MJ25" s="37"/>
      <c r="MK25" s="37"/>
      <c r="ML25" s="37"/>
      <c r="MM25" s="37"/>
      <c r="MN25" s="37"/>
      <c r="MO25" s="37"/>
      <c r="MP25" s="37"/>
      <c r="MQ25" s="37"/>
      <c r="MR25" s="37"/>
      <c r="MS25" s="37"/>
      <c r="MT25" s="37"/>
      <c r="MU25" s="37"/>
      <c r="MV25" s="37"/>
      <c r="MW25" s="37"/>
      <c r="MX25" s="37"/>
      <c r="MY25" s="37"/>
      <c r="MZ25" s="37"/>
      <c r="NA25" s="37"/>
      <c r="NB25" s="37"/>
      <c r="NC25" s="37"/>
      <c r="ND25" s="37"/>
      <c r="NE25" s="37"/>
      <c r="NF25" s="37"/>
      <c r="NG25" s="37"/>
      <c r="NH25" s="37"/>
      <c r="NI25" s="37"/>
      <c r="NJ25" s="37"/>
      <c r="NK25" s="37"/>
      <c r="NL25" s="37"/>
      <c r="NM25" s="37"/>
      <c r="NN25" s="37"/>
      <c r="NO25" s="37"/>
      <c r="NP25" s="37"/>
      <c r="NQ25" s="37"/>
      <c r="NR25" s="37"/>
      <c r="NS25" s="37"/>
      <c r="NT25" s="37"/>
      <c r="NU25" s="37"/>
      <c r="NV25" s="37"/>
      <c r="NW25" s="37"/>
      <c r="NX25" s="37"/>
      <c r="NY25" s="37"/>
      <c r="NZ25" s="37"/>
      <c r="OA25" s="37"/>
      <c r="OB25" s="37"/>
      <c r="OC25" s="37"/>
      <c r="OD25" s="37"/>
      <c r="OE25" s="37"/>
      <c r="OF25" s="37"/>
      <c r="OG25" s="37"/>
      <c r="OH25" s="37"/>
      <c r="OI25" s="37"/>
      <c r="OJ25" s="37"/>
      <c r="OK25" s="37"/>
      <c r="OL25" s="37"/>
      <c r="OM25" s="37"/>
      <c r="ON25" s="37"/>
      <c r="OO25" s="37"/>
      <c r="OP25" s="37"/>
      <c r="OQ25" s="37"/>
      <c r="OR25" s="37"/>
      <c r="OS25" s="37"/>
      <c r="OT25" s="37"/>
      <c r="OU25" s="37"/>
      <c r="OV25" s="37"/>
    </row>
    <row r="26" spans="1:412">
      <c r="B26" s="27"/>
    </row>
    <row r="48" spans="8:8">
      <c r="H48" s="24" t="s">
        <v>343</v>
      </c>
    </row>
  </sheetData>
  <mergeCells count="10">
    <mergeCell ref="A24:S25"/>
    <mergeCell ref="A2:S2"/>
    <mergeCell ref="A1:S1"/>
    <mergeCell ref="Q4:S4"/>
    <mergeCell ref="A3:S3"/>
    <mergeCell ref="N7:O7"/>
    <mergeCell ref="L7:M7"/>
    <mergeCell ref="Q7:R7"/>
    <mergeCell ref="J4:L4"/>
    <mergeCell ref="A6:S6"/>
  </mergeCells>
  <dataValidations count="1">
    <dataValidation type="list" allowBlank="1" showInputMessage="1" showErrorMessage="1" sqref="L8 N8 Q8" xr:uid="{00000000-0002-0000-0500-000000000000}">
      <formula1>"EUR, BGN, CZK, HRK, HUF,PLN,RON"</formula1>
    </dataValidation>
  </dataValidations>
  <pageMargins left="0.7" right="0.7" top="0.78740157499999996" bottom="0.78740157499999996" header="0.3" footer="0.3"/>
  <pageSetup paperSize="9" scale="42"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C28"/>
  <sheetViews>
    <sheetView topLeftCell="A8" zoomScaleNormal="100" zoomScalePageLayoutView="85" workbookViewId="0">
      <selection activeCell="C16" sqref="C16"/>
    </sheetView>
  </sheetViews>
  <sheetFormatPr defaultColWidth="11.5703125" defaultRowHeight="12.75"/>
  <cols>
    <col min="1" max="1" width="56.42578125" customWidth="1"/>
    <col min="2" max="2" width="5.140625" customWidth="1"/>
    <col min="3" max="3" width="78.42578125" customWidth="1"/>
    <col min="4" max="10" width="11.42578125" customWidth="1"/>
  </cols>
  <sheetData>
    <row r="1" spans="1:3" ht="20.25" customHeight="1">
      <c r="A1" s="333" t="s">
        <v>344</v>
      </c>
      <c r="B1" s="333"/>
      <c r="C1" s="333"/>
    </row>
    <row r="2" spans="1:3" ht="14.25">
      <c r="A2" s="3"/>
      <c r="B2" s="4"/>
      <c r="C2" s="4"/>
    </row>
    <row r="3" spans="1:3" ht="15.75">
      <c r="A3" s="316" t="s">
        <v>345</v>
      </c>
      <c r="B3" s="344"/>
      <c r="C3" s="345"/>
    </row>
    <row r="4" spans="1:3" ht="14.25">
      <c r="A4" s="2"/>
      <c r="B4" s="2"/>
      <c r="C4" s="4"/>
    </row>
    <row r="5" spans="1:3" ht="18">
      <c r="A5" s="6" t="s">
        <v>346</v>
      </c>
      <c r="B5" s="5"/>
      <c r="C5" s="171" t="s">
        <v>347</v>
      </c>
    </row>
    <row r="6" spans="1:3" ht="18">
      <c r="A6" s="5"/>
      <c r="B6" s="1"/>
      <c r="C6" s="7"/>
    </row>
    <row r="7" spans="1:3" ht="18">
      <c r="A7" s="6" t="s">
        <v>348</v>
      </c>
      <c r="B7" s="5"/>
      <c r="C7" s="170" t="str">
        <f>'Reimbursement Request'!F7</f>
        <v>7F-10699.01</v>
      </c>
    </row>
    <row r="8" spans="1:3" ht="18">
      <c r="A8" s="6" t="s">
        <v>349</v>
      </c>
      <c r="B8" s="5"/>
      <c r="C8" s="243">
        <v>1000643543</v>
      </c>
    </row>
    <row r="9" spans="1:3" ht="18">
      <c r="A9" s="6" t="s">
        <v>350</v>
      </c>
      <c r="B9" s="5"/>
      <c r="C9" s="171" t="s">
        <v>351</v>
      </c>
    </row>
    <row r="10" spans="1:3" ht="18">
      <c r="A10" s="6" t="s">
        <v>352</v>
      </c>
      <c r="B10" s="5"/>
      <c r="C10" s="171" t="s">
        <v>353</v>
      </c>
    </row>
    <row r="11" spans="1:3" ht="18">
      <c r="A11" s="6" t="s">
        <v>354</v>
      </c>
      <c r="B11" s="5"/>
      <c r="C11" s="171" t="s">
        <v>355</v>
      </c>
    </row>
    <row r="12" spans="1:3" ht="18">
      <c r="A12" s="5"/>
      <c r="B12" s="1"/>
      <c r="C12" s="7"/>
    </row>
    <row r="13" spans="1:3" ht="18">
      <c r="A13" s="6" t="s">
        <v>356</v>
      </c>
      <c r="B13" s="5"/>
      <c r="C13" s="170" t="s">
        <v>19</v>
      </c>
    </row>
    <row r="14" spans="1:3" ht="18">
      <c r="A14" s="6" t="s">
        <v>357</v>
      </c>
      <c r="B14" s="5"/>
      <c r="C14" s="177">
        <f>'Financial Progress'!M39</f>
        <v>689005.24</v>
      </c>
    </row>
    <row r="15" spans="1:3" ht="25.5">
      <c r="A15" s="6" t="s">
        <v>358</v>
      </c>
      <c r="B15" s="5"/>
      <c r="C15" s="170"/>
    </row>
    <row r="16" spans="1:3" ht="18">
      <c r="A16" s="172" t="str">
        <f>'Financial Progress'!B10</f>
        <v>Management Costs</v>
      </c>
      <c r="B16" s="5"/>
      <c r="C16" s="241">
        <f>'Financial Progress'!M10</f>
        <v>29767.42</v>
      </c>
    </row>
    <row r="17" spans="1:3" ht="18">
      <c r="A17" s="172" t="str">
        <f>'Financial Progress'!B16</f>
        <v xml:space="preserve">Programme Component 1 “Cultural and linguistic integration” </v>
      </c>
      <c r="B17" s="5"/>
      <c r="C17" s="241">
        <f>'Financial Progress'!M16</f>
        <v>323848.76</v>
      </c>
    </row>
    <row r="18" spans="1:3" ht="25.5">
      <c r="A18" s="172" t="str">
        <f>'Financial Progress'!B24</f>
        <v>Programme Component 2 "Strengthening the social-and child protection services"</v>
      </c>
      <c r="B18" s="5"/>
      <c r="C18" s="241">
        <f>'Financial Progress'!M24</f>
        <v>225802.98</v>
      </c>
    </row>
    <row r="19" spans="1:3" ht="25.5">
      <c r="A19" s="172" t="str">
        <f>'Financial Progress'!B29</f>
        <v>Programme Component 3 “Increasing multicultural competence in the education sector”</v>
      </c>
      <c r="B19" s="5"/>
      <c r="C19" s="241">
        <f>'Financial Progress'!M29</f>
        <v>0</v>
      </c>
    </row>
    <row r="20" spans="1:3" ht="25.5">
      <c r="A20" s="172" t="str">
        <f>'Financial Progress'!B35</f>
        <v>Programme Component 4 “Strengthening civil society through social innovation.”</v>
      </c>
      <c r="B20" s="5"/>
      <c r="C20" s="241">
        <f>'Financial Progress'!M35</f>
        <v>109586.08</v>
      </c>
    </row>
    <row r="21" spans="1:3" ht="18">
      <c r="A21" s="1"/>
      <c r="B21" s="1"/>
      <c r="C21" s="4"/>
    </row>
    <row r="22" spans="1:3" ht="15.75">
      <c r="A22" s="316" t="s">
        <v>359</v>
      </c>
      <c r="B22" s="344"/>
      <c r="C22" s="344"/>
    </row>
    <row r="23" spans="1:3" ht="14.25">
      <c r="A23" s="2"/>
      <c r="B23" s="2"/>
      <c r="C23" s="4"/>
    </row>
    <row r="24" spans="1:3" ht="25.5">
      <c r="A24" s="6" t="s">
        <v>360</v>
      </c>
      <c r="B24" s="5"/>
      <c r="C24" s="171" t="s">
        <v>351</v>
      </c>
    </row>
    <row r="25" spans="1:3" ht="18">
      <c r="A25" s="6" t="s">
        <v>361</v>
      </c>
      <c r="B25" s="5"/>
      <c r="C25" s="171" t="s">
        <v>362</v>
      </c>
    </row>
    <row r="26" spans="1:3" ht="14.25">
      <c r="A26" s="6" t="s">
        <v>363</v>
      </c>
      <c r="B26" s="2"/>
      <c r="C26" s="171" t="s">
        <v>364</v>
      </c>
    </row>
    <row r="27" spans="1:3">
      <c r="A27" s="6" t="s">
        <v>365</v>
      </c>
      <c r="C27" s="242">
        <v>2550081357</v>
      </c>
    </row>
    <row r="28" spans="1:3" ht="18">
      <c r="A28" s="6" t="s">
        <v>366</v>
      </c>
      <c r="B28" s="5"/>
      <c r="C28" s="171" t="s">
        <v>367</v>
      </c>
    </row>
  </sheetData>
  <mergeCells count="3">
    <mergeCell ref="A3:C3"/>
    <mergeCell ref="A22:C22"/>
    <mergeCell ref="A1:C1"/>
  </mergeCells>
  <conditionalFormatting sqref="A1:C26 A24:A28 C24:C28">
    <cfRule type="cellIs" dxfId="1" priority="2" operator="equal">
      <formula>"Bitte auswählen!"</formula>
    </cfRule>
  </conditionalFormatting>
  <conditionalFormatting sqref="A28:C28">
    <cfRule type="cellIs" dxfId="0" priority="1" operator="equal">
      <formula>"Bitte auswählen!"</formula>
    </cfRule>
  </conditionalFormatting>
  <dataValidations count="1">
    <dataValidation type="list" allowBlank="1" showInputMessage="1" showErrorMessage="1" sqref="C13" xr:uid="{00000000-0002-0000-0000-000000000000}">
      <formula1>Währung</formula1>
    </dataValidation>
  </dataValidations>
  <pageMargins left="0.7" right="0.7" top="0.78740157499999996" bottom="0.78740157499999996" header="0.3" footer="0.3"/>
  <pageSetup paperSize="9" scale="63"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C1984D516C58489A08F87A5787CA70" ma:contentTypeVersion="7" ma:contentTypeDescription="Create a new document." ma:contentTypeScope="" ma:versionID="71deb6849db2a83a5e42315c15da867a">
  <xsd:schema xmlns:xsd="http://www.w3.org/2001/XMLSchema" xmlns:xs="http://www.w3.org/2001/XMLSchema" xmlns:p="http://schemas.microsoft.com/office/2006/metadata/properties" xmlns:ns2="547fb7a0-db09-43f6-9170-f30777a89de8" targetNamespace="http://schemas.microsoft.com/office/2006/metadata/properties" ma:root="true" ma:fieldsID="1db2414226883af84e3d558c1bf32d19" ns2:_="">
    <xsd:import namespace="547fb7a0-db09-43f6-9170-f30777a89de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7fb7a0-db09-43f6-9170-f30777a89de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f:fields xmlns:f="http://schemas.fabasoft.com/folio/2007/fields">
  <f:record ref="">
    <f:field ref="objname" par="" text="MKM_CR_ja_PIR_9_official"/>
    <f:field ref="objsubject" par="" text=""/>
    <f:field ref="objcreatedby" par="" text="Wey, Paula, SECO"/>
    <f:field ref="objcreatedat" par="" text="22.06.2017 09:34:11"/>
    <f:field ref="objchangedby" par="" text="Wey, Paula, SECO"/>
    <f:field ref="objmodifiedat" par="" text="22.06.2017 09:34:12"/>
    <f:field ref="doc_FSCFOLIO_1_1001_FieldDocumentNumber" par="" text=""/>
    <f:field ref="doc_FSCFOLIO_1_1001_FieldSubject" par="" text=""/>
    <f:field ref="FSCFOLIO_1_1001_FieldCurrentUser" par="" text="SECO Martin Scherer"/>
    <f:field ref="CCAPRECONFIG_15_1001_Objektname" par="" text="MKM_CR_ja_PIR_9_official"/>
    <f:field ref="CHPRECONFIG_1_1001_Objektname" par="" text="MKM_CR_ja_PIR_9_official"/>
  </f:record>
  <f:record inx="1" ref="">
    <f:field ref="CHPRECONFIG_1_1001_Anrede" par="" text=""/>
    <f:field ref="CHPRECONFIG_1_1001_Titel" par="" text=""/>
    <f:field ref="CHPRECONFIG_1_1001_Vorname" par="" text=""/>
    <f:field ref="CHPRECONFIG_1_1001_Nachname" par="" text=""/>
    <f:field ref="CHPRECONFIG_1_1001_Strasse" par="" text=""/>
    <f:field ref="CHPRECONFIG_1_1001_Postleitzahl" par="" text=""/>
    <f:field ref="CHPRECONFIG_1_1001_Ort" par="" text=""/>
    <f:field ref="CHPRECONFIG_1_1001_EMailAdresse" par="" text=""/>
    <f:field ref="CCAPRECONFIG_15_1001_Abschriftsbemerkung" par="" text=""/>
    <f:field ref="CCAPRECONFIG_15_1001_Versandart" par="" text="B-Post"/>
    <f:field ref="CCAPRECONFIG_15_1001_Fax"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alcontext &gt; Adressat/innen">
    <f:field ref="CCAPRECONFIG_15_1001_Abschriftsbemerkung" text="Abschriftsbemerkung"/>
    <f:field ref="CHPRECONFIG_1_1001_Anrede" text="Anrede"/>
    <f:field ref="CHPRECONFIG_1_1001_EMailAdresse" text="E-Mail Adresse"/>
    <f:field ref="CCAPRECONFIG_15_1001_Fax" text="Fax"/>
    <f:field ref="CHPRECONFIG_1_1001_Nachname" text="Nachname"/>
    <f:field ref="CHPRECONFIG_1_1001_Ort" text="Ort"/>
    <f:field ref="CHPRECONFIG_1_1001_Postleitzahl" text="Postleitzahl"/>
    <f:field ref="CHPRECONFIG_1_1001_Strasse" text="Strasse"/>
    <f:field ref="CHPRECONFIG_1_1001_Titel" text="Titel"/>
    <f:field ref="CCAPRECONFIG_15_1001_Versandart" text="Versandart"/>
    <f:field ref="CHPRECONFIG_1_1001_Vorname" text="Vor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F6D2E9-F42B-4F30-8286-A709FFB0B5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7fb7a0-db09-43f6-9170-f30777a89d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E8709F-7242-49DC-BC07-B95A430E85D6}">
  <ds:schemaRefs>
    <ds:schemaRef ds:uri="http://schemas.microsoft.com/sharepoint/v3/contenttype/forms"/>
  </ds:schemaRefs>
</ds:datastoreItem>
</file>

<file path=customXml/itemProps3.xml><?xml version="1.0" encoding="utf-8"?>
<ds:datastoreItem xmlns:ds="http://schemas.openxmlformats.org/officeDocument/2006/customXml" ds:itemID="{E466FDDF-C3C3-4E62-BF1E-AB026CD85117}">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6</vt:i4>
      </vt:variant>
      <vt:variant>
        <vt:lpstr>Nimega vahemikud</vt:lpstr>
      </vt:variant>
      <vt:variant>
        <vt:i4>9</vt:i4>
      </vt:variant>
    </vt:vector>
  </HeadingPairs>
  <TitlesOfParts>
    <vt:vector size="15" baseType="lpstr">
      <vt:lpstr>Reimbursement Request</vt:lpstr>
      <vt:lpstr>Financial Progress</vt:lpstr>
      <vt:lpstr>Operational Progress </vt:lpstr>
      <vt:lpstr>Programme Characteristics</vt:lpstr>
      <vt:lpstr>Procurement plan</vt:lpstr>
      <vt:lpstr>E-billing information</vt:lpstr>
      <vt:lpstr>'Programme Characteristics'!_Ref10720987</vt:lpstr>
      <vt:lpstr>'Programme Characteristics'!_Ref10721025</vt:lpstr>
      <vt:lpstr>'Programme Characteristics'!_Ref10721044</vt:lpstr>
      <vt:lpstr>'Programme Characteristics'!_Ref10721048</vt:lpstr>
      <vt:lpstr>'Programme Characteristics'!_Ref8906408</vt:lpstr>
      <vt:lpstr>'Financial Progress'!Prindiala</vt:lpstr>
      <vt:lpstr>'Procurement plan'!Prindiala</vt:lpstr>
      <vt:lpstr>'Programme Characteristics'!Prindiala</vt:lpstr>
      <vt:lpstr>'Reimbursement Request'!Prindiala</vt:lpstr>
    </vt:vector>
  </TitlesOfParts>
  <Manager/>
  <Company>Rahandusministeerium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RM</dc:creator>
  <cp:keywords/>
  <dc:description/>
  <cp:lastModifiedBy>Olga Gnezdovski - KUM</cp:lastModifiedBy>
  <cp:revision/>
  <dcterms:created xsi:type="dcterms:W3CDTF">2009-07-02T10:25:47Z</dcterms:created>
  <dcterms:modified xsi:type="dcterms:W3CDTF">2026-02-10T10:26:59Z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DocumentID">
    <vt:lpwstr/>
  </property>
  <property fmtid="{D5CDD505-2E9C-101B-9397-08002B2CF9AE}" pid="3" name="FSC#EVDCFG@15.1400:DossierBarCode">
    <vt:lpwstr/>
  </property>
  <property fmtid="{D5CDD505-2E9C-101B-9397-08002B2CF9AE}" pid="4" name="FSC#EVDCFG@15.1400:ActualVersionNumber">
    <vt:lpwstr>1</vt:lpwstr>
  </property>
  <property fmtid="{D5CDD505-2E9C-101B-9397-08002B2CF9AE}" pid="5" name="FSC#EVDCFG@15.1400:ActualVersionCreatedAt">
    <vt:lpwstr>2017-06-22T09:34:11</vt:lpwstr>
  </property>
  <property fmtid="{D5CDD505-2E9C-101B-9397-08002B2CF9AE}" pid="6" name="FSC#EVDCFG@15.1400:ResponsibleBureau_DE">
    <vt:lpwstr>Staatssekretariat für Wirtschaft SECO</vt:lpwstr>
  </property>
  <property fmtid="{D5CDD505-2E9C-101B-9397-08002B2CF9AE}" pid="7" name="FSC#EVDCFG@15.1400:ResponsibleBureau_EN">
    <vt:lpwstr>State Secretariat for Economic Affairs SECO</vt:lpwstr>
  </property>
  <property fmtid="{D5CDD505-2E9C-101B-9397-08002B2CF9AE}" pid="8" name="FSC#EVDCFG@15.1400:ResponsibleBureau_FR">
    <vt:lpwstr>Secrétariat d'Etat à l'économie SECO</vt:lpwstr>
  </property>
  <property fmtid="{D5CDD505-2E9C-101B-9397-08002B2CF9AE}" pid="9" name="FSC#EVDCFG@15.1400:ResponsibleBureau_IT">
    <vt:lpwstr>Segreteria di Stato dell’economia SECO</vt:lpwstr>
  </property>
  <property fmtid="{D5CDD505-2E9C-101B-9397-08002B2CF9AE}" pid="10" name="FSC#EVDCFG@15.1400:UserInChargeUserTitle">
    <vt:lpwstr/>
  </property>
  <property fmtid="{D5CDD505-2E9C-101B-9397-08002B2CF9AE}" pid="11" name="FSC#EVDCFG@15.1400:UserInChargeUserName">
    <vt:lpwstr/>
  </property>
  <property fmtid="{D5CDD505-2E9C-101B-9397-08002B2CF9AE}" pid="12" name="FSC#EVDCFG@15.1400:UserInChargeUserFirstname">
    <vt:lpwstr/>
  </property>
  <property fmtid="{D5CDD505-2E9C-101B-9397-08002B2CF9AE}" pid="13" name="FSC#EVDCFG@15.1400:UserInChargeUserEnvSalutationDE">
    <vt:lpwstr/>
  </property>
  <property fmtid="{D5CDD505-2E9C-101B-9397-08002B2CF9AE}" pid="14" name="FSC#EVDCFG@15.1400:UserInChargeUserEnvSalutationEN">
    <vt:lpwstr/>
  </property>
  <property fmtid="{D5CDD505-2E9C-101B-9397-08002B2CF9AE}" pid="15" name="FSC#EVDCFG@15.1400:UserInChargeUserEnvSalutationFR">
    <vt:lpwstr/>
  </property>
  <property fmtid="{D5CDD505-2E9C-101B-9397-08002B2CF9AE}" pid="16" name="FSC#EVDCFG@15.1400:UserInChargeUserEnvSalutationIT">
    <vt:lpwstr/>
  </property>
  <property fmtid="{D5CDD505-2E9C-101B-9397-08002B2CF9AE}" pid="17" name="FSC#EVDCFG@15.1400:FilerespUserPersonTitle">
    <vt:lpwstr/>
  </property>
  <property fmtid="{D5CDD505-2E9C-101B-9397-08002B2CF9AE}" pid="18" name="FSC#EVDCFG@15.1400:Address">
    <vt:lpwstr/>
  </property>
  <property fmtid="{D5CDD505-2E9C-101B-9397-08002B2CF9AE}" pid="19" name="FSC#EVDCFG@15.1400:PositionNumber">
    <vt:lpwstr>855.3</vt:lpwstr>
  </property>
  <property fmtid="{D5CDD505-2E9C-101B-9397-08002B2CF9AE}" pid="20" name="FSC#EVDCFG@15.1400:Dossierref">
    <vt:lpwstr>855.3/2005/05670</vt:lpwstr>
  </property>
  <property fmtid="{D5CDD505-2E9C-101B-9397-08002B2CF9AE}" pid="21" name="FSC#EVDCFG@15.1400:FileRespEmail">
    <vt:lpwstr/>
  </property>
  <property fmtid="{D5CDD505-2E9C-101B-9397-08002B2CF9AE}" pid="22" name="FSC#EVDCFG@15.1400:FileRespFax">
    <vt:lpwstr/>
  </property>
  <property fmtid="{D5CDD505-2E9C-101B-9397-08002B2CF9AE}" pid="23" name="FSC#EVDCFG@15.1400:FileRespHome">
    <vt:lpwstr/>
  </property>
  <property fmtid="{D5CDD505-2E9C-101B-9397-08002B2CF9AE}" pid="24" name="FSC#EVDCFG@15.1400:FileResponsible">
    <vt:lpwstr/>
  </property>
  <property fmtid="{D5CDD505-2E9C-101B-9397-08002B2CF9AE}" pid="25" name="FSC#EVDCFG@15.1400:UserInCharge">
    <vt:lpwstr/>
  </property>
  <property fmtid="{D5CDD505-2E9C-101B-9397-08002B2CF9AE}" pid="26" name="FSC#EVDCFG@15.1400:FileRespOrg">
    <vt:lpwstr>Erweiterungsbeitrag / Kohäsion</vt:lpwstr>
  </property>
  <property fmtid="{D5CDD505-2E9C-101B-9397-08002B2CF9AE}" pid="27" name="FSC#EVDCFG@15.1400:FileRespOrgHome">
    <vt:lpwstr/>
  </property>
  <property fmtid="{D5CDD505-2E9C-101B-9397-08002B2CF9AE}" pid="28" name="FSC#EVDCFG@15.1400:FileRespOrgStreet">
    <vt:lpwstr/>
  </property>
  <property fmtid="{D5CDD505-2E9C-101B-9397-08002B2CF9AE}" pid="29" name="FSC#EVDCFG@15.1400:FileRespOrgZipCode">
    <vt:lpwstr/>
  </property>
  <property fmtid="{D5CDD505-2E9C-101B-9397-08002B2CF9AE}" pid="30" name="FSC#EVDCFG@15.1400:FileRespshortsign">
    <vt:lpwstr/>
  </property>
  <property fmtid="{D5CDD505-2E9C-101B-9397-08002B2CF9AE}" pid="31" name="FSC#EVDCFG@15.1400:FileRespStreet">
    <vt:lpwstr/>
  </property>
  <property fmtid="{D5CDD505-2E9C-101B-9397-08002B2CF9AE}" pid="32" name="FSC#EVDCFG@15.1400:FileRespTel">
    <vt:lpwstr/>
  </property>
  <property fmtid="{D5CDD505-2E9C-101B-9397-08002B2CF9AE}" pid="33" name="FSC#EVDCFG@15.1400:FileRespZipCode">
    <vt:lpwstr/>
  </property>
  <property fmtid="{D5CDD505-2E9C-101B-9397-08002B2CF9AE}" pid="34" name="FSC#EVDCFG@15.1400:OutAttachElectr">
    <vt:lpwstr/>
  </property>
  <property fmtid="{D5CDD505-2E9C-101B-9397-08002B2CF9AE}" pid="35" name="FSC#EVDCFG@15.1400:OutAttachPhysic">
    <vt:lpwstr/>
  </property>
  <property fmtid="{D5CDD505-2E9C-101B-9397-08002B2CF9AE}" pid="36" name="FSC#EVDCFG@15.1400:SignAcceptedDraft1">
    <vt:lpwstr/>
  </property>
  <property fmtid="{D5CDD505-2E9C-101B-9397-08002B2CF9AE}" pid="37" name="FSC#EVDCFG@15.1400:SignAcceptedDraft1FR">
    <vt:lpwstr/>
  </property>
  <property fmtid="{D5CDD505-2E9C-101B-9397-08002B2CF9AE}" pid="38" name="FSC#EVDCFG@15.1400:SignAcceptedDraft2">
    <vt:lpwstr/>
  </property>
  <property fmtid="{D5CDD505-2E9C-101B-9397-08002B2CF9AE}" pid="39" name="FSC#EVDCFG@15.1400:SignAcceptedDraft2FR">
    <vt:lpwstr/>
  </property>
  <property fmtid="{D5CDD505-2E9C-101B-9397-08002B2CF9AE}" pid="40" name="FSC#EVDCFG@15.1400:SignApproved1">
    <vt:lpwstr/>
  </property>
  <property fmtid="{D5CDD505-2E9C-101B-9397-08002B2CF9AE}" pid="41" name="FSC#EVDCFG@15.1400:SignApproved1FR">
    <vt:lpwstr/>
  </property>
  <property fmtid="{D5CDD505-2E9C-101B-9397-08002B2CF9AE}" pid="42" name="FSC#EVDCFG@15.1400:SignApproved2">
    <vt:lpwstr/>
  </property>
  <property fmtid="{D5CDD505-2E9C-101B-9397-08002B2CF9AE}" pid="43" name="FSC#EVDCFG@15.1400:SignApproved2FR">
    <vt:lpwstr/>
  </property>
  <property fmtid="{D5CDD505-2E9C-101B-9397-08002B2CF9AE}" pid="44" name="FSC#EVDCFG@15.1400:SubDossierBarCode">
    <vt:lpwstr/>
  </property>
  <property fmtid="{D5CDD505-2E9C-101B-9397-08002B2CF9AE}" pid="45" name="FSC#EVDCFG@15.1400:Subject">
    <vt:lpwstr/>
  </property>
  <property fmtid="{D5CDD505-2E9C-101B-9397-08002B2CF9AE}" pid="46" name="FSC#EVDCFG@15.1400:Title">
    <vt:lpwstr>MKM_CR_ja_PIR_9_official</vt:lpwstr>
  </property>
  <property fmtid="{D5CDD505-2E9C-101B-9397-08002B2CF9AE}" pid="47" name="FSC#EVDCFG@15.1400:UserFunction">
    <vt:lpwstr/>
  </property>
  <property fmtid="{D5CDD505-2E9C-101B-9397-08002B2CF9AE}" pid="48" name="FSC#EVDCFG@15.1400:SalutationEnglish">
    <vt:lpwstr>Economic Cooperation and Development_x000d_
Contribution to EU enlargement / Cohesion</vt:lpwstr>
  </property>
  <property fmtid="{D5CDD505-2E9C-101B-9397-08002B2CF9AE}" pid="49" name="FSC#EVDCFG@15.1400:SalutationFrench">
    <vt:lpwstr>Coopération et Développement économiques_x000d_
Contribution à l’élargissement / Cohésion</vt:lpwstr>
  </property>
  <property fmtid="{D5CDD505-2E9C-101B-9397-08002B2CF9AE}" pid="50" name="FSC#EVDCFG@15.1400:SalutationGerman">
    <vt:lpwstr>Wirtschaftliche Zusammenarbeit und Entwicklung_x000d_
Erweiterungsbeitrag / Kohäsion</vt:lpwstr>
  </property>
  <property fmtid="{D5CDD505-2E9C-101B-9397-08002B2CF9AE}" pid="51" name="FSC#EVDCFG@15.1400:SalutationItalian">
    <vt:lpwstr>Cooperazione e sviluppo economici_x000d_
Contributo all’allargamento / Coesione</vt:lpwstr>
  </property>
  <property fmtid="{D5CDD505-2E9C-101B-9397-08002B2CF9AE}" pid="52" name="FSC#EVDCFG@15.1400:SalutationEnglishUser">
    <vt:lpwstr/>
  </property>
  <property fmtid="{D5CDD505-2E9C-101B-9397-08002B2CF9AE}" pid="53" name="FSC#EVDCFG@15.1400:SalutationFrenchUser">
    <vt:lpwstr/>
  </property>
  <property fmtid="{D5CDD505-2E9C-101B-9397-08002B2CF9AE}" pid="54" name="FSC#EVDCFG@15.1400:SalutationGermanUser">
    <vt:lpwstr/>
  </property>
  <property fmtid="{D5CDD505-2E9C-101B-9397-08002B2CF9AE}" pid="55" name="FSC#EVDCFG@15.1400:SalutationItalianUser">
    <vt:lpwstr/>
  </property>
  <property fmtid="{D5CDD505-2E9C-101B-9397-08002B2CF9AE}" pid="56" name="FSC#EVDCFG@15.1400:FileRespOrgShortname">
    <vt:lpwstr>WEKO / SECO</vt:lpwstr>
  </property>
  <property fmtid="{D5CDD505-2E9C-101B-9397-08002B2CF9AE}" pid="57" name="FSC#EVDCFG@15.1400:ResponsibleEditorFirstname">
    <vt:lpwstr/>
  </property>
  <property fmtid="{D5CDD505-2E9C-101B-9397-08002B2CF9AE}" pid="58" name="FSC#EVDCFG@15.1400:ResponsibleEditorSurname">
    <vt:lpwstr/>
  </property>
  <property fmtid="{D5CDD505-2E9C-101B-9397-08002B2CF9AE}" pid="59" name="FSC#EVDCFG@15.1400:GroupTitle">
    <vt:lpwstr>Erweiterungsbeitrag / Kohäsion</vt:lpwstr>
  </property>
  <property fmtid="{D5CDD505-2E9C-101B-9397-08002B2CF9AE}" pid="60" name="FSC#COOELAK@1.1001:Subject">
    <vt:lpwstr>Das schweizerisch-estnische Zusammenarbeitsprogramm (CH-Kohäsionsbeitrag)</vt:lpwstr>
  </property>
  <property fmtid="{D5CDD505-2E9C-101B-9397-08002B2CF9AE}" pid="61" name="FSC#COOELAK@1.1001:FileReference">
    <vt:lpwstr>855.3/2005/05670</vt:lpwstr>
  </property>
  <property fmtid="{D5CDD505-2E9C-101B-9397-08002B2CF9AE}" pid="62" name="FSC#COOELAK@1.1001:FileRefYear">
    <vt:lpwstr>2005</vt:lpwstr>
  </property>
  <property fmtid="{D5CDD505-2E9C-101B-9397-08002B2CF9AE}" pid="63" name="FSC#COOELAK@1.1001:FileRefOrdinal">
    <vt:lpwstr>5670</vt:lpwstr>
  </property>
  <property fmtid="{D5CDD505-2E9C-101B-9397-08002B2CF9AE}" pid="64" name="FSC#COOELAK@1.1001:FileRefOU">
    <vt:lpwstr>WEKO / SECO</vt:lpwstr>
  </property>
  <property fmtid="{D5CDD505-2E9C-101B-9397-08002B2CF9AE}" pid="65" name="FSC#COOELAK@1.1001:Organization">
    <vt:lpwstr/>
  </property>
  <property fmtid="{D5CDD505-2E9C-101B-9397-08002B2CF9AE}" pid="66" name="FSC#COOELAK@1.1001:Owner">
    <vt:lpwstr>Wey Paula, SECO</vt:lpwstr>
  </property>
  <property fmtid="{D5CDD505-2E9C-101B-9397-08002B2CF9AE}" pid="67" name="FSC#COOELAK@1.1001:OwnerExtension">
    <vt:lpwstr>+41 58 464 47 77</vt:lpwstr>
  </property>
  <property fmtid="{D5CDD505-2E9C-101B-9397-08002B2CF9AE}" pid="68" name="FSC#COOELAK@1.1001:OwnerFaxExtension">
    <vt:lpwstr>+41 58 463 18 94</vt:lpwstr>
  </property>
  <property fmtid="{D5CDD505-2E9C-101B-9397-08002B2CF9AE}" pid="69" name="FSC#COOELAK@1.1001:DispatchedBy">
    <vt:lpwstr/>
  </property>
  <property fmtid="{D5CDD505-2E9C-101B-9397-08002B2CF9AE}" pid="70" name="FSC#COOELAK@1.1001:DispatchedAt">
    <vt:lpwstr/>
  </property>
  <property fmtid="{D5CDD505-2E9C-101B-9397-08002B2CF9AE}" pid="71" name="FSC#COOELAK@1.1001:ApprovedBy">
    <vt:lpwstr/>
  </property>
  <property fmtid="{D5CDD505-2E9C-101B-9397-08002B2CF9AE}" pid="72" name="FSC#COOELAK@1.1001:ApprovedAt">
    <vt:lpwstr/>
  </property>
  <property fmtid="{D5CDD505-2E9C-101B-9397-08002B2CF9AE}" pid="73" name="FSC#COOELAK@1.1001:Department">
    <vt:lpwstr>Erweiterungsbeitrag / Kohäsion (WEKO / SECO)</vt:lpwstr>
  </property>
  <property fmtid="{D5CDD505-2E9C-101B-9397-08002B2CF9AE}" pid="74" name="FSC#COOELAK@1.1001:CreatedAt">
    <vt:lpwstr>22.06.2017</vt:lpwstr>
  </property>
  <property fmtid="{D5CDD505-2E9C-101B-9397-08002B2CF9AE}" pid="75" name="FSC#COOELAK@1.1001:OU">
    <vt:lpwstr>Erweiterungsbeitrag / Kohäsion (WEKO / SECO)</vt:lpwstr>
  </property>
  <property fmtid="{D5CDD505-2E9C-101B-9397-08002B2CF9AE}" pid="76" name="FSC#COOELAK@1.1001:Priority">
    <vt:lpwstr> ()</vt:lpwstr>
  </property>
  <property fmtid="{D5CDD505-2E9C-101B-9397-08002B2CF9AE}" pid="77" name="FSC#COOELAK@1.1001:ObjBarCode">
    <vt:lpwstr>*COO.2101.104.3.2335966*</vt:lpwstr>
  </property>
  <property fmtid="{D5CDD505-2E9C-101B-9397-08002B2CF9AE}" pid="78" name="FSC#COOELAK@1.1001:RefBarCode">
    <vt:lpwstr>*COO.2101.104.2.2335966*</vt:lpwstr>
  </property>
  <property fmtid="{D5CDD505-2E9C-101B-9397-08002B2CF9AE}" pid="79" name="FSC#COOELAK@1.1001:FileRefBarCode">
    <vt:lpwstr>*855.3/2005/05670*</vt:lpwstr>
  </property>
  <property fmtid="{D5CDD505-2E9C-101B-9397-08002B2CF9AE}" pid="80" name="FSC#COOELAK@1.1001:ExternalRef">
    <vt:lpwstr/>
  </property>
  <property fmtid="{D5CDD505-2E9C-101B-9397-08002B2CF9AE}" pid="81" name="FSC#COOELAK@1.1001:IncomingNumber">
    <vt:lpwstr/>
  </property>
  <property fmtid="{D5CDD505-2E9C-101B-9397-08002B2CF9AE}" pid="82" name="FSC#COOELAK@1.1001:IncomingSubject">
    <vt:lpwstr/>
  </property>
  <property fmtid="{D5CDD505-2E9C-101B-9397-08002B2CF9AE}" pid="83" name="FSC#COOELAK@1.1001:ProcessResponsible">
    <vt:lpwstr/>
  </property>
  <property fmtid="{D5CDD505-2E9C-101B-9397-08002B2CF9AE}" pid="84" name="FSC#COOELAK@1.1001:ProcessResponsiblePhone">
    <vt:lpwstr/>
  </property>
  <property fmtid="{D5CDD505-2E9C-101B-9397-08002B2CF9AE}" pid="85" name="FSC#COOELAK@1.1001:ProcessResponsibleMail">
    <vt:lpwstr/>
  </property>
  <property fmtid="{D5CDD505-2E9C-101B-9397-08002B2CF9AE}" pid="86" name="FSC#COOELAK@1.1001:ProcessResponsibleFax">
    <vt:lpwstr/>
  </property>
  <property fmtid="{D5CDD505-2E9C-101B-9397-08002B2CF9AE}" pid="87" name="FSC#COOELAK@1.1001:ApproverFirstName">
    <vt:lpwstr/>
  </property>
  <property fmtid="{D5CDD505-2E9C-101B-9397-08002B2CF9AE}" pid="88" name="FSC#COOELAK@1.1001:ApproverSurName">
    <vt:lpwstr/>
  </property>
  <property fmtid="{D5CDD505-2E9C-101B-9397-08002B2CF9AE}" pid="89" name="FSC#COOELAK@1.1001:ApproverTitle">
    <vt:lpwstr/>
  </property>
  <property fmtid="{D5CDD505-2E9C-101B-9397-08002B2CF9AE}" pid="90" name="FSC#COOELAK@1.1001:ExternalDate">
    <vt:lpwstr/>
  </property>
  <property fmtid="{D5CDD505-2E9C-101B-9397-08002B2CF9AE}" pid="91" name="FSC#COOELAK@1.1001:SettlementApprovedAt">
    <vt:lpwstr/>
  </property>
  <property fmtid="{D5CDD505-2E9C-101B-9397-08002B2CF9AE}" pid="92" name="FSC#COOELAK@1.1001:BaseNumber">
    <vt:lpwstr>855.3</vt:lpwstr>
  </property>
  <property fmtid="{D5CDD505-2E9C-101B-9397-08002B2CF9AE}" pid="93" name="FSC#COOELAK@1.1001:CurrentUserRolePos">
    <vt:lpwstr>Sachbearbeiter/in</vt:lpwstr>
  </property>
  <property fmtid="{D5CDD505-2E9C-101B-9397-08002B2CF9AE}" pid="94" name="FSC#COOELAK@1.1001:CurrentUserEmail">
    <vt:lpwstr>martin.scherer@seco.admin.ch</vt:lpwstr>
  </property>
  <property fmtid="{D5CDD505-2E9C-101B-9397-08002B2CF9AE}" pid="95" name="FSC#ELAKGOV@1.1001:PersonalSubjGender">
    <vt:lpwstr/>
  </property>
  <property fmtid="{D5CDD505-2E9C-101B-9397-08002B2CF9AE}" pid="96" name="FSC#ELAKGOV@1.1001:PersonalSubjFirstName">
    <vt:lpwstr/>
  </property>
  <property fmtid="{D5CDD505-2E9C-101B-9397-08002B2CF9AE}" pid="97" name="FSC#ELAKGOV@1.1001:PersonalSubjSurName">
    <vt:lpwstr/>
  </property>
  <property fmtid="{D5CDD505-2E9C-101B-9397-08002B2CF9AE}" pid="98" name="FSC#ELAKGOV@1.1001:PersonalSubjSalutation">
    <vt:lpwstr/>
  </property>
  <property fmtid="{D5CDD505-2E9C-101B-9397-08002B2CF9AE}" pid="99" name="FSC#ELAKGOV@1.1001:PersonalSubjAddress">
    <vt:lpwstr/>
  </property>
  <property fmtid="{D5CDD505-2E9C-101B-9397-08002B2CF9AE}" pid="100" name="FSC#ATSTATECFG@1.1001:Office">
    <vt:lpwstr/>
  </property>
  <property fmtid="{D5CDD505-2E9C-101B-9397-08002B2CF9AE}" pid="101" name="FSC#ATSTATECFG@1.1001:Agent">
    <vt:lpwstr/>
  </property>
  <property fmtid="{D5CDD505-2E9C-101B-9397-08002B2CF9AE}" pid="102" name="FSC#ATSTATECFG@1.1001:AgentPhone">
    <vt:lpwstr/>
  </property>
  <property fmtid="{D5CDD505-2E9C-101B-9397-08002B2CF9AE}" pid="103" name="FSC#ATSTATECFG@1.1001:DepartmentFax">
    <vt:lpwstr/>
  </property>
  <property fmtid="{D5CDD505-2E9C-101B-9397-08002B2CF9AE}" pid="104" name="FSC#ATSTATECFG@1.1001:DepartmentEmail">
    <vt:lpwstr/>
  </property>
  <property fmtid="{D5CDD505-2E9C-101B-9397-08002B2CF9AE}" pid="105" name="FSC#ATSTATECFG@1.1001:SubfileDate">
    <vt:lpwstr/>
  </property>
  <property fmtid="{D5CDD505-2E9C-101B-9397-08002B2CF9AE}" pid="106" name="FSC#ATSTATECFG@1.1001:SubfileSubject">
    <vt:lpwstr>MKM_CR_ja_PIR_9_official</vt:lpwstr>
  </property>
  <property fmtid="{D5CDD505-2E9C-101B-9397-08002B2CF9AE}" pid="107" name="FSC#ATSTATECFG@1.1001:DepartmentZipCode">
    <vt:lpwstr/>
  </property>
  <property fmtid="{D5CDD505-2E9C-101B-9397-08002B2CF9AE}" pid="108" name="FSC#ATSTATECFG@1.1001:DepartmentCountry">
    <vt:lpwstr/>
  </property>
  <property fmtid="{D5CDD505-2E9C-101B-9397-08002B2CF9AE}" pid="109" name="FSC#ATSTATECFG@1.1001:DepartmentCity">
    <vt:lpwstr/>
  </property>
  <property fmtid="{D5CDD505-2E9C-101B-9397-08002B2CF9AE}" pid="110" name="FSC#ATSTATECFG@1.1001:DepartmentStreet">
    <vt:lpwstr/>
  </property>
  <property fmtid="{D5CDD505-2E9C-101B-9397-08002B2CF9AE}" pid="111" name="FSC#ATSTATECFG@1.1001:DepartmentDVR">
    <vt:lpwstr/>
  </property>
  <property fmtid="{D5CDD505-2E9C-101B-9397-08002B2CF9AE}" pid="112" name="FSC#ATSTATECFG@1.1001:DepartmentUID">
    <vt:lpwstr/>
  </property>
  <property fmtid="{D5CDD505-2E9C-101B-9397-08002B2CF9AE}" pid="113" name="FSC#ATSTATECFG@1.1001:SubfileReference">
    <vt:lpwstr>2013/006565</vt:lpwstr>
  </property>
  <property fmtid="{D5CDD505-2E9C-101B-9397-08002B2CF9AE}" pid="114" name="FSC#ATSTATECFG@1.1001:Clause">
    <vt:lpwstr/>
  </property>
  <property fmtid="{D5CDD505-2E9C-101B-9397-08002B2CF9AE}" pid="115" name="FSC#ATSTATECFG@1.1001:ApprovedSignature">
    <vt:lpwstr/>
  </property>
  <property fmtid="{D5CDD505-2E9C-101B-9397-08002B2CF9AE}" pid="116" name="FSC#ATSTATECFG@1.1001:BankAccount">
    <vt:lpwstr/>
  </property>
  <property fmtid="{D5CDD505-2E9C-101B-9397-08002B2CF9AE}" pid="117" name="FSC#ATSTATECFG@1.1001:BankAccountOwner">
    <vt:lpwstr/>
  </property>
  <property fmtid="{D5CDD505-2E9C-101B-9397-08002B2CF9AE}" pid="118" name="FSC#ATSTATECFG@1.1001:BankInstitute">
    <vt:lpwstr/>
  </property>
  <property fmtid="{D5CDD505-2E9C-101B-9397-08002B2CF9AE}" pid="119" name="FSC#ATSTATECFG@1.1001:BankAccountID">
    <vt:lpwstr/>
  </property>
  <property fmtid="{D5CDD505-2E9C-101B-9397-08002B2CF9AE}" pid="120" name="FSC#ATSTATECFG@1.1001:BankAccountIBAN">
    <vt:lpwstr/>
  </property>
  <property fmtid="{D5CDD505-2E9C-101B-9397-08002B2CF9AE}" pid="121" name="FSC#ATSTATECFG@1.1001:BankAccountBIC">
    <vt:lpwstr/>
  </property>
  <property fmtid="{D5CDD505-2E9C-101B-9397-08002B2CF9AE}" pid="122" name="FSC#ATSTATECFG@1.1001:BankName">
    <vt:lpwstr/>
  </property>
  <property fmtid="{D5CDD505-2E9C-101B-9397-08002B2CF9AE}" pid="123" name="FSC#COOSYSTEM@1.1:Container">
    <vt:lpwstr>COO.2101.104.3.2335966</vt:lpwstr>
  </property>
  <property fmtid="{D5CDD505-2E9C-101B-9397-08002B2CF9AE}" pid="124" name="FSC#FSCFOLIO@1.1001:docpropproject">
    <vt:lpwstr/>
  </property>
  <property fmtid="{D5CDD505-2E9C-101B-9397-08002B2CF9AE}" pid="125" name="ContentTypeId">
    <vt:lpwstr>0x01010004C1984D516C58489A08F87A5787CA70</vt:lpwstr>
  </property>
  <property fmtid="{D5CDD505-2E9C-101B-9397-08002B2CF9AE}" pid="126" name="MediaServiceImageTags">
    <vt:lpwstr/>
  </property>
  <property fmtid="{D5CDD505-2E9C-101B-9397-08002B2CF9AE}" pid="127" name="MSIP_Label_defa4170-0d19-0005-0004-bc88714345d2_Enabled">
    <vt:lpwstr>true</vt:lpwstr>
  </property>
  <property fmtid="{D5CDD505-2E9C-101B-9397-08002B2CF9AE}" pid="128" name="MSIP_Label_defa4170-0d19-0005-0004-bc88714345d2_SetDate">
    <vt:lpwstr>2025-08-05T14:59:23Z</vt:lpwstr>
  </property>
  <property fmtid="{D5CDD505-2E9C-101B-9397-08002B2CF9AE}" pid="129" name="MSIP_Label_defa4170-0d19-0005-0004-bc88714345d2_Method">
    <vt:lpwstr>Standard</vt:lpwstr>
  </property>
  <property fmtid="{D5CDD505-2E9C-101B-9397-08002B2CF9AE}" pid="130" name="MSIP_Label_defa4170-0d19-0005-0004-bc88714345d2_Name">
    <vt:lpwstr>defa4170-0d19-0005-0004-bc88714345d2</vt:lpwstr>
  </property>
  <property fmtid="{D5CDD505-2E9C-101B-9397-08002B2CF9AE}" pid="131" name="MSIP_Label_defa4170-0d19-0005-0004-bc88714345d2_SiteId">
    <vt:lpwstr>8fe098d2-428d-4bd4-9803-7195fe96f0e2</vt:lpwstr>
  </property>
  <property fmtid="{D5CDD505-2E9C-101B-9397-08002B2CF9AE}" pid="132" name="MSIP_Label_defa4170-0d19-0005-0004-bc88714345d2_ActionId">
    <vt:lpwstr>4eb11565-1771-437d-b74c-b05a4c27af72</vt:lpwstr>
  </property>
  <property fmtid="{D5CDD505-2E9C-101B-9397-08002B2CF9AE}" pid="133" name="MSIP_Label_defa4170-0d19-0005-0004-bc88714345d2_ContentBits">
    <vt:lpwstr>0</vt:lpwstr>
  </property>
  <property fmtid="{D5CDD505-2E9C-101B-9397-08002B2CF9AE}" pid="134" name="MSIP_Label_defa4170-0d19-0005-0004-bc88714345d2_Tag">
    <vt:lpwstr>10, 3, 0, 1</vt:lpwstr>
  </property>
  <property fmtid="{D5CDD505-2E9C-101B-9397-08002B2CF9AE}" pid="135" name="_ExtendedDescription">
    <vt:lpwstr/>
  </property>
</Properties>
</file>